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foley\Documents\MECH1\rover-parts-list\"/>
    </mc:Choice>
  </mc:AlternateContent>
  <xr:revisionPtr revIDLastSave="0" documentId="13_ncr:1_{8983FBF5-11F0-465D-9CFC-6185079DD3E3}" xr6:coauthVersionLast="47" xr6:coauthVersionMax="47" xr10:uidLastSave="{00000000-0000-0000-0000-000000000000}"/>
  <bookViews>
    <workbookView xWindow="-27675" yWindow="2865" windowWidth="24360" windowHeight="12120" xr2:uid="{00000000-000D-0000-FFFF-FFFF00000000}"/>
  </bookViews>
  <sheets>
    <sheet name="Received2026" sheetId="1" r:id="rId1"/>
  </sheets>
  <definedNames>
    <definedName name="parts_3" localSheetId="0">Received2026!$A$1:$D$58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1" l="1"/>
  <c r="F57" i="1"/>
  <c r="H55" i="1"/>
  <c r="H54" i="1"/>
  <c r="H53" i="1"/>
  <c r="H52" i="1"/>
  <c r="H51" i="1"/>
  <c r="H50" i="1"/>
  <c r="H49" i="1"/>
  <c r="H48" i="1"/>
  <c r="H47" i="1"/>
  <c r="F47" i="1"/>
  <c r="H46" i="1"/>
  <c r="F46" i="1"/>
  <c r="H45" i="1"/>
  <c r="F45" i="1"/>
  <c r="H41" i="1"/>
  <c r="F41" i="1"/>
  <c r="H40" i="1"/>
  <c r="F40" i="1"/>
  <c r="H39" i="1"/>
  <c r="F39" i="1"/>
  <c r="H38" i="1"/>
  <c r="F38" i="1"/>
  <c r="H37" i="1"/>
  <c r="F37" i="1"/>
  <c r="H36" i="1"/>
  <c r="F36" i="1"/>
  <c r="H35" i="1"/>
  <c r="F35" i="1"/>
  <c r="H34" i="1"/>
  <c r="F34" i="1"/>
  <c r="H32" i="1"/>
  <c r="F32" i="1"/>
  <c r="H31" i="1"/>
  <c r="F31" i="1"/>
  <c r="H30" i="1"/>
  <c r="H28" i="1"/>
  <c r="H27" i="1"/>
  <c r="F27" i="1"/>
  <c r="H26" i="1"/>
  <c r="F26" i="1"/>
  <c r="H25" i="1"/>
  <c r="F25" i="1"/>
  <c r="H24" i="1"/>
  <c r="F24" i="1"/>
  <c r="H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  <c r="H4" i="1"/>
  <c r="F4" i="1"/>
  <c r="H3" i="1"/>
  <c r="F3" i="1"/>
  <c r="H2" i="1"/>
  <c r="F2" i="1"/>
  <c r="H1" i="1"/>
  <c r="F1" i="1"/>
  <c r="H58" i="1" l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831" name="ID_27E0846DB23C477C943EDF2AE5B9954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3425" y="1178677475"/>
          <a:ext cx="4638675" cy="4210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41" name="ID_393CBBD9E24749FA824613E496FF3FF9" descr="QQ图片20170527135243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846455" y="483509955"/>
          <a:ext cx="1797050" cy="984250"/>
        </a:xfrm>
        <a:prstGeom prst="rect">
          <a:avLst/>
        </a:prstGeom>
      </xdr:spPr>
    </xdr:pic>
  </etc:cellImage>
  <etc:cellImage>
    <xdr:pic>
      <xdr:nvPicPr>
        <xdr:cNvPr id="844" name="ID_C8065B073BF04D3ABBFDCBE68566CA15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774065" y="1219180315"/>
          <a:ext cx="1954530" cy="1593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3076" name="ID_F2E818DD29E7471295D0896D56340577"/>
        <xdr:cNvPicPr>
          <a:picLocks noChangeAspect="1"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1365885" y="856507685"/>
          <a:ext cx="824865" cy="13341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2081" name="ID_B9987B5247524A599D940B595BBBC642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240" y="280148665"/>
          <a:ext cx="1607185" cy="1382395"/>
        </a:xfrm>
        <a:prstGeom prst="rect">
          <a:avLst/>
        </a:prstGeom>
      </xdr:spPr>
    </xdr:pic>
  </etc:cellImage>
  <etc:cellImage>
    <xdr:pic>
      <xdr:nvPicPr>
        <xdr:cNvPr id="4586" name="ID_1DE142C8792647E89E37B31BBD7FEF3D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1221105" y="191055625"/>
          <a:ext cx="1514475" cy="1443990"/>
        </a:xfrm>
        <a:prstGeom prst="rect">
          <a:avLst/>
        </a:prstGeom>
      </xdr:spPr>
    </xdr:pic>
  </etc:cellImage>
  <etc:cellImage>
    <xdr:pic>
      <xdr:nvPicPr>
        <xdr:cNvPr id="901" name="ID_D5CB5608A5B74940B9AC08E33626E1E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33425" y="213040595"/>
          <a:ext cx="8867775" cy="7391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4" name="ID_E5ED4264FC2640EB8FAEA335B2C58C5F" descr="C:\Users\Administrator\Documents\Tencent Files\2853515970\Image\C2C\Image1\W_9({H7R(]OKL6GH{X6XF[B.jp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964565" y="427098460"/>
          <a:ext cx="1869440" cy="1477645"/>
        </a:xfrm>
        <a:prstGeom prst="rect">
          <a:avLst/>
        </a:prstGeom>
        <a:noFill/>
      </xdr:spPr>
    </xdr:pic>
  </etc:cellImage>
  <etc:cellImage>
    <xdr:pic>
      <xdr:nvPicPr>
        <xdr:cNvPr id="721" name="ID_40CBB9B835B74D3F876524095CDD1B9D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56285" y="1042382980"/>
          <a:ext cx="1905000" cy="953770"/>
        </a:xfrm>
        <a:prstGeom prst="rect">
          <a:avLst/>
        </a:prstGeom>
      </xdr:spPr>
    </xdr:pic>
  </etc:cellImage>
  <etc:cellImage>
    <xdr:pic>
      <xdr:nvPicPr>
        <xdr:cNvPr id="480" name="ID_F3C131345F6C4202841CE63B2E77BD1B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330" y="429538765"/>
          <a:ext cx="1581150" cy="1581150"/>
        </a:xfrm>
        <a:prstGeom prst="rect">
          <a:avLst/>
        </a:prstGeom>
      </xdr:spPr>
    </xdr:pic>
  </etc:cellImage>
  <etc:cellImage>
    <xdr:pic>
      <xdr:nvPicPr>
        <xdr:cNvPr id="1310" name="ID_F1C43F37EEF94FC49CBAD6F8CA0DFD75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774065" y="237266480"/>
          <a:ext cx="1740535" cy="17386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7" name="ID_10A496ABEF854DB88C2D5A6A03D52368"/>
        <xdr:cNvPicPr>
          <a:picLocks noChangeAspect="1" noChangeArrowheads="1"/>
        </xdr:cNvPicPr>
      </xdr:nvPicPr>
      <xdr:blipFill>
        <a:blip r:embed="rId12" cstate="print"/>
        <a:srcRect/>
        <a:stretch>
          <a:fillRect/>
        </a:stretch>
      </xdr:blipFill>
      <xdr:spPr>
        <a:xfrm>
          <a:off x="849630" y="355936550"/>
          <a:ext cx="1997710" cy="16992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2367" name="ID_49F07F08082245C6BE1BDC09A4F150B4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866775" y="597654380"/>
          <a:ext cx="1597660" cy="13423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30" name="ID_091C5D60FA49435AA02CA92EBF9B1F2A" descr="QQ图片20150724033128_副本.jpg"/>
        <xdr:cNvPicPr>
          <a:picLocks noChangeAspect="1" noChangeArrowheads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6015" y="498901085"/>
          <a:ext cx="1188720" cy="1147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431" name="ID_37738379BC36425B9DA4D794E1BA5569" descr="rId44"/>
        <xdr:cNvPicPr>
          <a:picLocks noChangeAspect="1" noChangeArrowheads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310" y="497716810"/>
          <a:ext cx="1338580" cy="948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6032" name="ID_B45C335CD2E1489AB68870C12584ABC9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99465" y="338488020"/>
          <a:ext cx="1748790" cy="13125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44" name="ID_70CE07366D814D4CA7967716B983C29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99465" y="404197820"/>
          <a:ext cx="1922145" cy="11150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53" name="ID_FF24D7661A92436C8F4629D9244452C8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823595" y="471369390"/>
          <a:ext cx="1976755" cy="9251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65" name="ID_49D00C2C77AE4093A2F7E088C1EE81B8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799465" y="477234885"/>
          <a:ext cx="1962150" cy="9163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74" name="ID_CAFF79DD0C3D49BABE88CA01FE16DEA9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847725" y="594074885"/>
          <a:ext cx="2010410" cy="12915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98" name="ID_D3DE8EAD60BC45EBB38CBAE89ED32AA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811530" y="639350385"/>
          <a:ext cx="1881505" cy="12566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0FBC907D4AAC4D8291830DA815693500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823595" y="640834380"/>
          <a:ext cx="1897380" cy="13252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16" name="ID_3221ABA6D8614B7CB4ECC36F9F93DBE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788035" y="608691315"/>
          <a:ext cx="1979295" cy="13023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692" name="ID_52D4634B8D5F4E4181895011BE7074E1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812165" y="500614315"/>
          <a:ext cx="1981200" cy="9315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93" name="ID_561102D13544402EA2DB2899D7A0A0EA"/>
        <xdr:cNvPicPr>
          <a:picLocks noChangeAspect="1" noChangeArrowheads="1"/>
        </xdr:cNvPicPr>
      </xdr:nvPicPr>
      <xdr:blipFill>
        <a:blip r:embed="rId25" cstate="print"/>
        <a:srcRect/>
        <a:stretch>
          <a:fillRect/>
        </a:stretch>
      </xdr:blipFill>
      <xdr:spPr>
        <a:xfrm>
          <a:off x="956945" y="299834300"/>
          <a:ext cx="1691005" cy="19094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3557" name="ID_CE975401F79A480481C63578EFCAF9D9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835660" y="264651490"/>
          <a:ext cx="1186180" cy="10642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4" name="ID_87B9BD276FCD48CE88E4E7B346F6FCFB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824865" y="203067285"/>
          <a:ext cx="1978660" cy="19475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33" name="ID_9E4AD7039F504C91B937ACBDB33BCBD1" descr="RP53 (1).jpg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>
          <a:off x="828675" y="889094615"/>
          <a:ext cx="1929765" cy="19310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60" name="ID_BB25C7824F414E02A148C18F716460C3"/>
        <xdr:cNvPicPr>
          <a:picLocks noChangeAspect="1" noChangeArrowheads="1"/>
        </xdr:cNvPicPr>
      </xdr:nvPicPr>
      <xdr:blipFill>
        <a:blip r:embed="rId29" cstate="print"/>
        <a:srcRect/>
        <a:stretch>
          <a:fillRect/>
        </a:stretch>
      </xdr:blipFill>
      <xdr:spPr>
        <a:xfrm>
          <a:off x="990600" y="698289815"/>
          <a:ext cx="1343025" cy="21666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126" name="ID_217DA15B96FF4B82A359CB3CBBE554B4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733425" y="208798160"/>
          <a:ext cx="8705850" cy="3371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60" name="ID_3BEB9FC4FFBE43018EC3263B7A52CE3B"/>
        <xdr:cNvPicPr>
          <a:picLocks noChangeAspect="1" noChangeArrowheads="1"/>
        </xdr:cNvPicPr>
      </xdr:nvPicPr>
      <xdr:blipFill>
        <a:blip r:embed="rId31"/>
        <a:srcRect/>
        <a:stretch>
          <a:fillRect/>
        </a:stretch>
      </xdr:blipFill>
      <xdr:spPr>
        <a:xfrm>
          <a:off x="749935" y="2006816535"/>
          <a:ext cx="2072005" cy="1299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2106" name="ID_E04F258EDCD34FCAA647633B0F874085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733425" y="809831375"/>
          <a:ext cx="4533900" cy="4048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09" name="ID_6681CDC384D547499C7C5212396F7633"/>
        <xdr:cNvPicPr>
          <a:picLocks noChangeAspect="1" noChangeArrowheads="1"/>
        </xdr:cNvPicPr>
      </xdr:nvPicPr>
      <xdr:blipFill>
        <a:blip r:embed="rId33"/>
        <a:srcRect/>
        <a:stretch>
          <a:fillRect/>
        </a:stretch>
      </xdr:blipFill>
      <xdr:spPr>
        <a:xfrm>
          <a:off x="923925" y="804161460"/>
          <a:ext cx="1478915" cy="1524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808" name="ID_26DF3E974235489282357644A6502EA1"/>
        <xdr:cNvPicPr>
          <a:picLocks noChangeAspect="1" noChangeArrowheads="1"/>
        </xdr:cNvPicPr>
      </xdr:nvPicPr>
      <xdr:blipFill>
        <a:blip r:embed="rId34"/>
        <a:srcRect/>
        <a:stretch>
          <a:fillRect/>
        </a:stretch>
      </xdr:blipFill>
      <xdr:spPr>
        <a:xfrm>
          <a:off x="1128395" y="802649525"/>
          <a:ext cx="1240790" cy="13163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517" name="ID_D62D694433614D989365523362DF02C8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733425" y="438372250"/>
          <a:ext cx="8505825" cy="55911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C6D8584DC4944E0FB6573E91953DE063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0464800" y="15803245"/>
          <a:ext cx="1164590" cy="10267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031506FF1BC34080BA7233E10C1985DD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0636250" y="18067655"/>
          <a:ext cx="694690" cy="4838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FB6D23DD85324DA9A1844449E628E29B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0883900" y="21445855"/>
          <a:ext cx="504190" cy="536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4" name="ID_54853501908042BB985ED766D5AE54CA"/>
        <xdr:cNvPicPr>
          <a:picLocks noChangeAspect="1" noChangeArrowheads="1"/>
        </xdr:cNvPicPr>
      </xdr:nvPicPr>
      <xdr:blipFill>
        <a:blip r:embed="rId39"/>
        <a:srcRect/>
        <a:stretch>
          <a:fillRect/>
        </a:stretch>
      </xdr:blipFill>
      <xdr:spPr>
        <a:xfrm>
          <a:off x="864235" y="10224135"/>
          <a:ext cx="1914525" cy="1299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4" name="ID_49BF9B6167504E389978933D7CC2253B"/>
        <xdr:cNvPicPr>
          <a:picLocks noChangeAspect="1"/>
        </xdr:cNvPicPr>
      </xdr:nvPicPr>
      <xdr:blipFill>
        <a:blip r:embed="rId40" r:link="rId41"/>
        <a:stretch>
          <a:fillRect/>
        </a:stretch>
      </xdr:blipFill>
      <xdr:spPr>
        <a:xfrm>
          <a:off x="10864850" y="22999700"/>
          <a:ext cx="523875" cy="70739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8" name="ID_E1FE1B99A40B45D699CD3D3C079231AA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0464800" y="16409670"/>
          <a:ext cx="4229100" cy="3762375"/>
        </a:xfrm>
        <a:prstGeom prst="rect">
          <a:avLst/>
        </a:prstGeom>
        <a:noFill/>
        <a:ln w="9525">
          <a:noFill/>
        </a:ln>
      </xdr:spPr>
    </xdr:pic>
  </etc:cellImage>
</etc:cellImage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arts 3" type="6" refreshedVersion="2" background="1" saveData="1">
    <textPr sourceFile="/Users/hannesp/Downloads/parts 3.csv" decimal="," thousands="." tab="0" comma="1">
      <textFields>
        <textField/>
      </textFields>
    </textPr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<sst xmlns="http://schemas.openxmlformats.org/spreadsheetml/2006/main" count="160" uniqueCount="153">
  <si>
    <t>Raspberry Pi Zero W</t>
  </si>
  <si>
    <t>https://thepihut.com/products/raspberry-pi-zero-2?variant=43855634497731</t>
  </si>
  <si>
    <t>Microcontroller</t>
  </si>
  <si>
    <t>RA219</t>
  </si>
  <si>
    <t>GPIO Ribbon Cable for Raspberry Pi Model B / Model B+</t>
  </si>
  <si>
    <t>https://www.aliexpress.com/item/4001103409274.html</t>
  </si>
  <si>
    <t>ONLY FOR MECH1</t>
  </si>
  <si>
    <t>RA038</t>
  </si>
  <si>
    <t>Micro-SD card (16 GB)</t>
  </si>
  <si>
    <t>https://www.aliexpress.com/item/1005002798030401.html</t>
  </si>
  <si>
    <t>Operating System</t>
  </si>
  <si>
    <t>RA011</t>
  </si>
  <si>
    <t>GP2Y0A02YK IR distance sensor</t>
  </si>
  <si>
    <t>https://www.aliexpress.com/item/1005007556918786.html</t>
  </si>
  <si>
    <t>Collision sensor</t>
  </si>
  <si>
    <t>AB065</t>
  </si>
  <si>
    <t>TCS34725 color sensor breakout</t>
  </si>
  <si>
    <t>https://www.aliexpress.com/item/1005006745936264.html</t>
  </si>
  <si>
    <t>Track centering</t>
  </si>
  <si>
    <t>NB072</t>
  </si>
  <si>
    <t>ICM-20948 Sensor Module 9 Axis MEMS Motion Tracking Device Sensor</t>
  </si>
  <si>
    <t>https://www.aliexpress.com/item/1005005499263696.html</t>
  </si>
  <si>
    <t>IMU navigation/pose</t>
  </si>
  <si>
    <t>AL113</t>
  </si>
  <si>
    <t>DRV8833 DC Motor Drive Board Module Dual Motor Driver</t>
  </si>
  <si>
    <t>https://www.aliexpress.com/item/1005008401794306.html</t>
  </si>
  <si>
    <t>Motor control</t>
  </si>
  <si>
    <t>AL124</t>
  </si>
  <si>
    <t>MCP3008-I/P Analogue to Digital converter</t>
  </si>
  <si>
    <t>https://www.aliexpress.com/item/1005004654002523.htm</t>
  </si>
  <si>
    <t>IR sensor conversion</t>
  </si>
  <si>
    <t>AC198</t>
  </si>
  <si>
    <t>0.96 inch OLED IIC Display Module SSD 1306</t>
  </si>
  <si>
    <t>https://www.aliexpress.com/item/1005004355547926.html</t>
  </si>
  <si>
    <t>Display</t>
  </si>
  <si>
    <t>AA139</t>
  </si>
  <si>
    <t>microswitches Color:6x6x10mm</t>
  </si>
  <si>
    <t>https://www.aliexpress.com/item/33020841416.htm</t>
  </si>
  <si>
    <t>User interface</t>
  </si>
  <si>
    <t>MB006</t>
  </si>
  <si>
    <t>Half sized breadboard</t>
  </si>
  <si>
    <t>https://www.aliexpress.com/item/1005005995135021.html</t>
  </si>
  <si>
    <t>Sensor and bus wiring</t>
  </si>
  <si>
    <t>AA069</t>
  </si>
  <si>
    <t>2x20 header pin</t>
  </si>
  <si>
    <t>https://www.aliexpress.com/item/4000133266617.html</t>
  </si>
  <si>
    <t>Pi GPIO pins</t>
  </si>
  <si>
    <t>AC205</t>
  </si>
  <si>
    <t>Male/Female Jumper Wires - 20 x 6" (150mm)</t>
  </si>
  <si>
    <t>https://www.aliexpress.com/item/1005007306722061.html</t>
  </si>
  <si>
    <t>Wiring</t>
  </si>
  <si>
    <t>Male/Male Jumper Wires - 20 x 6" (150mm)</t>
  </si>
  <si>
    <t>Micro Metal Geared motor w/Encoder - 12V 300RPM 50:1</t>
  </si>
  <si>
    <t>https://www.aliexpress.com/item/1005006213216702.html</t>
  </si>
  <si>
    <t>JB334</t>
  </si>
  <si>
    <t>Wheel 42x19mm (Pair)</t>
  </si>
  <si>
    <t>https://www.aliexpress.com/item/1005006224428654.html</t>
  </si>
  <si>
    <t>ND013</t>
  </si>
  <si>
    <t>Steel Swivel Ball Caster Wheel</t>
  </si>
  <si>
    <t>https://www.aliexpress.com/item/1005003191891234.html</t>
  </si>
  <si>
    <t>AD020</t>
  </si>
  <si>
    <t>M4 7mm Stand Off Cylinders</t>
  </si>
  <si>
    <t>MECH/CPSY 2026-x</t>
  </si>
  <si>
    <t>M4 20mm Screws</t>
  </si>
  <si>
    <t>GB232</t>
  </si>
  <si>
    <t>M4 Nuts</t>
  </si>
  <si>
    <t>GB277</t>
  </si>
  <si>
    <t>M4 Washers</t>
  </si>
  <si>
    <t>Micro Metal Gearmotor Extended Bracket (Pair)</t>
  </si>
  <si>
    <t>https://www.aliexpress.com/item/1005006048876448.html</t>
  </si>
  <si>
    <t>ND014</t>
  </si>
  <si>
    <t>Powerbank (5Ah, PD, 2 USB outputs)</t>
  </si>
  <si>
    <t>https://www.aliexpress.com/item/1005008649308284.html</t>
  </si>
  <si>
    <t>7.4V Power Supply</t>
  </si>
  <si>
    <t>DC 3.5mm x 1.35mm Male Plug DC Power Wire Pigtail</t>
  </si>
  <si>
    <t>https://www.aliexpress.com/item/1005007441809776.html</t>
  </si>
  <si>
    <t>LM2596S DC High Efficiency Voltage Regulator</t>
  </si>
  <si>
    <t>https://www.aliexpress.com/item/1005008604867476.html</t>
  </si>
  <si>
    <t>7.4V conversion to 5V</t>
  </si>
  <si>
    <t>AA104</t>
  </si>
  <si>
    <t>30cm USB-A Micro USB cable</t>
  </si>
  <si>
    <t>https://www.aliexpress.com/item/1005008421975788.html</t>
  </si>
  <si>
    <t>AA207</t>
  </si>
  <si>
    <t>Rubberbands 4cm</t>
  </si>
  <si>
    <t>https://www.aliexpress.com/item/1005007404087634.html</t>
  </si>
  <si>
    <t>Powerbank mounting</t>
  </si>
  <si>
    <t>IR sensor bracket</t>
  </si>
  <si>
    <t>https://gitea.cs.ru.is/RU-V207/mobile-robot/src/branch/master/SWCAD/bracket-sharp.slwprt</t>
  </si>
  <si>
    <t>Acrylic Baseplate</t>
  </si>
  <si>
    <t>MECH/CPSY V2025-6 100x135mm</t>
  </si>
  <si>
    <t>https://gitea.cs.ru.is/RU-V207/mobile-robot/src/branch/master/SWCAD/baseplate-marcel.SLDDRW</t>
  </si>
  <si>
    <t>GB323</t>
  </si>
  <si>
    <t>M2.5 20mm Vinyl Standoff,  Female-Female</t>
  </si>
  <si>
    <t>GB327</t>
  </si>
  <si>
    <t>M2.5 30mm Vinyl Standoff, Female-Female</t>
  </si>
  <si>
    <t>M2.5 5mm Vinyl screws</t>
  </si>
  <si>
    <t>M2.5 standoffs and IR sensor+bracket (4)</t>
  </si>
  <si>
    <t>GB407</t>
  </si>
  <si>
    <t>M2.5 6mm Vinyl nuts</t>
  </si>
  <si>
    <t>GB438</t>
  </si>
  <si>
    <t>M3 40mm Vinyl Standoff</t>
  </si>
  <si>
    <t>GB343</t>
  </si>
  <si>
    <t>M3 8mm Vinyl Standoff screw</t>
  </si>
  <si>
    <t>GB417</t>
  </si>
  <si>
    <t>M3 Vinyl Standoff nut</t>
  </si>
  <si>
    <t>GB439/NC117</t>
  </si>
  <si>
    <t>Power indicator/LED blink</t>
  </si>
  <si>
    <t>LB181</t>
  </si>
  <si>
    <t>LB182</t>
  </si>
  <si>
    <t xml:space="preserve">330 Ohm axial resistor </t>
  </si>
  <si>
    <t>LED current limit</t>
  </si>
  <si>
    <t>AC093</t>
  </si>
  <si>
    <t>10 K ohm axial resistor</t>
  </si>
  <si>
    <t>Micro USB OTG Adapter Micro USB Male To USB 2.0 Female Cable</t>
  </si>
  <si>
    <t>https://www.aliexpress.com/item/1005004409010013.html</t>
  </si>
  <si>
    <t>Adapter for USB peripherals</t>
  </si>
  <si>
    <t>RA137</t>
  </si>
  <si>
    <t>Mini -compatible to HDMI-compatible Adapter</t>
  </si>
  <si>
    <t>https://www.aliexpress.com/item/1005006266908369.html</t>
  </si>
  <si>
    <t>Connect to HDMI monitor</t>
  </si>
  <si>
    <t>RA604</t>
  </si>
  <si>
    <t>SS12D00 2/3/4/5/6mm Mini Slide Switch 3 Pin Color: 5mm</t>
  </si>
  <si>
    <t>https://www.aliexpress.com/item/1005010426712220.html</t>
  </si>
  <si>
    <t>Power switch</t>
  </si>
  <si>
    <t>AC182</t>
  </si>
  <si>
    <t>Socket strip 1x40, Color: Tin straight female</t>
  </si>
  <si>
    <t>https://www.aliexpress.com/item/33014120874.html</t>
  </si>
  <si>
    <t>DC-DC PCB</t>
  </si>
  <si>
    <t>Socket strip 1x40, Color: Gold straight pinL10</t>
  </si>
  <si>
    <t>DC-DC module</t>
  </si>
  <si>
    <t>2.54mm Pitch Single Row Female Pin Header Socket  Color: 3Pin 10Pcs</t>
  </si>
  <si>
    <t>https://www.aliexpress.com/item/1005008298604978.html</t>
  </si>
  <si>
    <t>5V and GND</t>
  </si>
  <si>
    <t>2.54mm Pitch Single Row Female Pin Header Socket  Color: 5Pin 10Pcs</t>
  </si>
  <si>
    <t>Motor control/tach</t>
  </si>
  <si>
    <t>2.54mm Pitch Single Row Female Pin Header Socket Color: 6Pin 10Pcs</t>
  </si>
  <si>
    <t>Motor direct interface and DRV8833</t>
  </si>
  <si>
    <t>2.54mm Pitch Single Row Female Pin Header Socket Color: 8Pin 10Pcs</t>
  </si>
  <si>
    <t>DRV8833</t>
  </si>
  <si>
    <t>JST ZH  Male Pin Header Color:Dip, Package quantity:  ZH1.5mm, Pins: 6P</t>
  </si>
  <si>
    <t>https://www.aliexpress.com/item/1005005992364222.html</t>
  </si>
  <si>
    <t>motor connector on PCB</t>
  </si>
  <si>
    <t>JST ZH Female Plug Connector With Wire Color: ZH1.5mm, Connector Type: 100MM, Pins 6P, insert Type: Double-end same</t>
  </si>
  <si>
    <t>https://www.aliexpress.com/item/1005005898168919.html</t>
  </si>
  <si>
    <t>cable from motor to PCB</t>
  </si>
  <si>
    <t>3.5mm Screw PCB Terminal Block  Pins 2P (3.50mm)</t>
  </si>
  <si>
    <t>https://www.aliexpress.com/item/1005002724741195.html</t>
  </si>
  <si>
    <t>AC063</t>
  </si>
  <si>
    <t>10 microF electrolytic through-hole capacitor 4x7mm</t>
  </si>
  <si>
    <t>https://www.aliexpress.com/item/1005012373552828.html</t>
  </si>
  <si>
    <t>M2.5 8mm Vinyl Standoff, Female-Female</t>
  </si>
  <si>
    <t>LED 3.5mm blue,SMT</t>
  </si>
  <si>
    <t>LED 3.5mm red,SMT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</si>
</sst>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US$&quot;#,##0.00;\-&quot;US$&quot;#,##0.00"/>
  </numFmts>
  <fonts count="18">
    <font>
      <sz val="12"/>
      <color theme="1"/>
      <name val="Aptos Narrow"/>
      <charset val="134"/>
      <scheme val="minor"/>
    </font>
    <font>
      <b/>
      <sz val="14"/>
      <name val="Arial"/>
      <charset val="134"/>
    </font>
    <font>
      <u/>
      <sz val="11"/>
      <color rgb="FF800080"/>
      <name val="Aptos Narrow"/>
      <scheme val="minor"/>
    </font>
    <font>
      <sz val="16"/>
      <name val="Arial"/>
      <charset val="134"/>
    </font>
    <font>
      <b/>
      <sz val="14"/>
      <color indexed="8"/>
      <name val="Arial"/>
      <charset val="134"/>
    </font>
    <font>
      <b/>
      <sz val="14"/>
      <color theme="1"/>
      <name val="Arial"/>
      <charset val="134"/>
    </font>
    <font>
      <sz val="12"/>
      <name val="Arial"/>
      <charset val="134"/>
    </font>
    <font>
      <sz val="14"/>
      <name val="Arial"/>
      <charset val="134"/>
    </font>
    <font>
      <sz val="14"/>
      <color theme="1"/>
      <name val="Arial"/>
      <charset val="134"/>
    </font>
    <font>
      <sz val="10"/>
      <name val="Arial"/>
      <charset val="134"/>
    </font>
    <font>
      <sz val="11"/>
      <color theme="1"/>
      <name val="Arial"/>
      <charset val="134"/>
    </font>
    <font>
      <b/>
      <sz val="10.5"/>
      <color indexed="0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scheme val="minor"/>
    </font>
    <font>
      <sz val="12"/>
      <name val="宋体"/>
      <charset val="134"/>
    </font>
    <font>
      <b/>
      <sz val="12"/>
      <color theme="1"/>
      <name val="Aptos Narrow"/>
      <charset val="134"/>
      <scheme val="minor"/>
    </font>
    <font>
      <b/>
      <u/>
      <sz val="11"/>
      <color rgb="FF0000FF"/>
      <name val="Aptos Narrow"/>
      <scheme val="minor"/>
    </font>
    <font>
      <b/>
      <sz val="12"/>
      <name val="Ari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33">
    <xf numFmtId="0" fontId="0" fillId="0" borderId="0" xfId="0"/>
    <xf numFmtId="164" fontId="0" fillId="0" borderId="0" xfId="0" applyNumberFormat="1"/>
    <xf numFmtId="0" fontId="0" fillId="0" borderId="1" xfId="0" applyBorder="1"/>
    <xf numFmtId="0" fontId="1" fillId="0" borderId="1" xfId="2" applyFont="1" applyBorder="1">
      <alignment vertical="center"/>
    </xf>
    <xf numFmtId="164" fontId="0" fillId="0" borderId="1" xfId="0" applyNumberFormat="1" applyBorder="1"/>
    <xf numFmtId="0" fontId="2" fillId="0" borderId="0" xfId="1" applyFont="1" applyAlignment="1"/>
    <xf numFmtId="0" fontId="3" fillId="0" borderId="1" xfId="0" applyFont="1" applyBorder="1" applyAlignment="1">
      <alignment vertical="center" wrapText="1"/>
    </xf>
    <xf numFmtId="0" fontId="4" fillId="0" borderId="1" xfId="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/>
    </xf>
    <xf numFmtId="0" fontId="7" fillId="0" borderId="1" xfId="3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0" borderId="1" xfId="5" applyFont="1" applyBorder="1" applyAlignment="1">
      <alignment horizontal="center" vertical="center"/>
    </xf>
    <xf numFmtId="0" fontId="1" fillId="0" borderId="1" xfId="5" applyFont="1" applyBorder="1" applyAlignment="1">
      <alignment vertical="center" wrapText="1"/>
    </xf>
    <xf numFmtId="0" fontId="7" fillId="0" borderId="1" xfId="5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>
      <alignment vertical="center"/>
    </xf>
    <xf numFmtId="0" fontId="11" fillId="0" borderId="1" xfId="3" applyFont="1" applyBorder="1" applyAlignment="1">
      <alignment vertical="center" wrapText="1"/>
    </xf>
    <xf numFmtId="0" fontId="13" fillId="0" borderId="0" xfId="1" applyAlignment="1"/>
    <xf numFmtId="0" fontId="15" fillId="0" borderId="0" xfId="0" applyFont="1"/>
    <xf numFmtId="164" fontId="15" fillId="0" borderId="1" xfId="0" applyNumberFormat="1" applyFont="1" applyBorder="1"/>
    <xf numFmtId="0" fontId="16" fillId="0" borderId="0" xfId="1" applyFont="1" applyAlignment="1"/>
    <xf numFmtId="0" fontId="17" fillId="0" borderId="1" xfId="0" applyFont="1" applyBorder="1" applyAlignment="1">
      <alignment horizontal="center" vertical="center" wrapText="1"/>
    </xf>
  </cellXfs>
  <cellStyles count="7">
    <cellStyle name="Hyperlink" xfId="1" builtinId="8"/>
    <cellStyle name="Normal" xfId="0" builtinId="0"/>
    <cellStyle name="常规 10" xfId="4" xr:uid="{00000000-0005-0000-0000-000033000000}"/>
    <cellStyle name="常规 13" xfId="2" xr:uid="{00000000-0005-0000-0000-000031000000}"/>
    <cellStyle name="常规 3" xfId="5" xr:uid="{00000000-0005-0000-0000-000034000000}"/>
    <cellStyle name="常规 3 2" xfId="3" xr:uid="{00000000-0005-0000-0000-000032000000}"/>
    <cellStyle name="常规 7" xfId="6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39" Type="http://schemas.openxmlformats.org/officeDocument/2006/relationships/image" Target="media/image44.png"/><Relationship Id="rId26" Type="http://schemas.openxmlformats.org/officeDocument/2006/relationships/image" Target="media/image31.png"/><Relationship Id="rId18" Type="http://schemas.openxmlformats.org/officeDocument/2006/relationships/image" Target="media/image23.png"/><Relationship Id="rId13" Type="http://schemas.openxmlformats.org/officeDocument/2006/relationships/image" Target="media/image18.png"/><Relationship Id="rId42" Type="http://schemas.openxmlformats.org/officeDocument/2006/relationships/image" Target="media/image46.png"/><Relationship Id="rId34" Type="http://schemas.openxmlformats.org/officeDocument/2006/relationships/image" Target="media/image39.png"/><Relationship Id="rId21" Type="http://schemas.openxmlformats.org/officeDocument/2006/relationships/image" Target="media/image26.png"/><Relationship Id="rId7" Type="http://schemas.openxmlformats.org/officeDocument/2006/relationships/image" Target="media/image12.png"/><Relationship Id="rId41" Type="http://schemas.openxmlformats.org/officeDocument/2006/relationships/image" Target="NULL" TargetMode="External"/><Relationship Id="rId29" Type="http://schemas.openxmlformats.org/officeDocument/2006/relationships/image" Target="media/image34.png"/><Relationship Id="rId20" Type="http://schemas.openxmlformats.org/officeDocument/2006/relationships/image" Target="media/image25.png"/><Relationship Id="rId2" Type="http://schemas.openxmlformats.org/officeDocument/2006/relationships/image" Target="media/image7.jpeg"/><Relationship Id="rId16" Type="http://schemas.openxmlformats.org/officeDocument/2006/relationships/image" Target="media/image21.png"/><Relationship Id="rId6" Type="http://schemas.openxmlformats.org/officeDocument/2006/relationships/image" Target="media/image11.png"/><Relationship Id="rId40" Type="http://schemas.openxmlformats.org/officeDocument/2006/relationships/image" Target="media/image45.jpeg"/><Relationship Id="rId37" Type="http://schemas.openxmlformats.org/officeDocument/2006/relationships/image" Target="media/image42.png"/><Relationship Id="rId32" Type="http://schemas.openxmlformats.org/officeDocument/2006/relationships/image" Target="media/image37.png"/><Relationship Id="rId24" Type="http://schemas.openxmlformats.org/officeDocument/2006/relationships/image" Target="media/image29.png"/><Relationship Id="rId11" Type="http://schemas.openxmlformats.org/officeDocument/2006/relationships/image" Target="media/image16.png"/><Relationship Id="rId1" Type="http://schemas.openxmlformats.org/officeDocument/2006/relationships/image" Target="media/image6.png"/><Relationship Id="rId5" Type="http://schemas.openxmlformats.org/officeDocument/2006/relationships/image" Target="media/image10.jpeg"/><Relationship Id="rId36" Type="http://schemas.openxmlformats.org/officeDocument/2006/relationships/image" Target="media/image41.png"/><Relationship Id="rId28" Type="http://schemas.openxmlformats.org/officeDocument/2006/relationships/image" Target="media/image33.jpeg"/><Relationship Id="rId23" Type="http://schemas.openxmlformats.org/officeDocument/2006/relationships/image" Target="media/image28.png"/><Relationship Id="rId15" Type="http://schemas.openxmlformats.org/officeDocument/2006/relationships/image" Target="media/image20.jpeg"/><Relationship Id="rId31" Type="http://schemas.openxmlformats.org/officeDocument/2006/relationships/image" Target="media/image36.png"/><Relationship Id="rId19" Type="http://schemas.openxmlformats.org/officeDocument/2006/relationships/image" Target="media/image24.png"/><Relationship Id="rId10" Type="http://schemas.openxmlformats.org/officeDocument/2006/relationships/image" Target="media/image15.jpeg"/><Relationship Id="rId9" Type="http://schemas.openxmlformats.org/officeDocument/2006/relationships/image" Target="media/image14.png"/><Relationship Id="rId4" Type="http://schemas.openxmlformats.org/officeDocument/2006/relationships/image" Target="media/image9.png"/><Relationship Id="rId35" Type="http://schemas.openxmlformats.org/officeDocument/2006/relationships/image" Target="media/image40.png"/><Relationship Id="rId30" Type="http://schemas.openxmlformats.org/officeDocument/2006/relationships/image" Target="media/image35.png"/><Relationship Id="rId27" Type="http://schemas.openxmlformats.org/officeDocument/2006/relationships/image" Target="media/image32.png"/><Relationship Id="rId22" Type="http://schemas.openxmlformats.org/officeDocument/2006/relationships/image" Target="media/image27.png"/><Relationship Id="rId14" Type="http://schemas.openxmlformats.org/officeDocument/2006/relationships/image" Target="media/image19.jpeg"/><Relationship Id="rId8" Type="http://schemas.openxmlformats.org/officeDocument/2006/relationships/image" Target="media/image13.jpeg"/><Relationship Id="rId3" Type="http://schemas.openxmlformats.org/officeDocument/2006/relationships/image" Target="media/image8.png"/><Relationship Id="rId38" Type="http://schemas.openxmlformats.org/officeDocument/2006/relationships/image" Target="media/image43.png"/><Relationship Id="rId33" Type="http://schemas.openxmlformats.org/officeDocument/2006/relationships/image" Target="media/image38.png"/><Relationship Id="rId25" Type="http://schemas.openxmlformats.org/officeDocument/2006/relationships/image" Target="media/image30.png"/><Relationship Id="rId17" Type="http://schemas.openxmlformats.org/officeDocument/2006/relationships/image" Target="media/image22.png"/><Relationship Id="rId12" Type="http://schemas.openxmlformats.org/officeDocument/2006/relationships/image" Target="media/image17.png"/></Relationships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Relationship Id="rId14" Type="http://www.wps.cn/officeDocument/2020/cellImage" Target="cellimag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47</xdr:row>
      <xdr:rowOff>132715</xdr:rowOff>
    </xdr:from>
    <xdr:to>
      <xdr:col>5</xdr:col>
      <xdr:colOff>1276350</xdr:colOff>
      <xdr:row>47</xdr:row>
      <xdr:rowOff>662305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1050" y="38508305"/>
          <a:ext cx="8001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571500</xdr:colOff>
      <xdr:row>48</xdr:row>
      <xdr:rowOff>241300</xdr:rowOff>
    </xdr:from>
    <xdr:to>
      <xdr:col>5</xdr:col>
      <xdr:colOff>1104900</xdr:colOff>
      <xdr:row>48</xdr:row>
      <xdr:rowOff>773430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6300" y="39505890"/>
          <a:ext cx="5334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390525</xdr:colOff>
      <xdr:row>49</xdr:row>
      <xdr:rowOff>174625</xdr:rowOff>
    </xdr:from>
    <xdr:to>
      <xdr:col>5</xdr:col>
      <xdr:colOff>1169670</xdr:colOff>
      <xdr:row>49</xdr:row>
      <xdr:rowOff>688975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55325" y="40328215"/>
          <a:ext cx="779145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295275</xdr:colOff>
      <xdr:row>50</xdr:row>
      <xdr:rowOff>269875</xdr:rowOff>
    </xdr:from>
    <xdr:to>
      <xdr:col>5</xdr:col>
      <xdr:colOff>1074420</xdr:colOff>
      <xdr:row>50</xdr:row>
      <xdr:rowOff>784225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0075" y="41312465"/>
          <a:ext cx="779145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371475</xdr:colOff>
      <xdr:row>51</xdr:row>
      <xdr:rowOff>155575</xdr:rowOff>
    </xdr:from>
    <xdr:to>
      <xdr:col>5</xdr:col>
      <xdr:colOff>1150620</xdr:colOff>
      <xdr:row>51</xdr:row>
      <xdr:rowOff>669925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36275" y="42087165"/>
          <a:ext cx="779145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495300</xdr:colOff>
      <xdr:row>52</xdr:row>
      <xdr:rowOff>79375</xdr:rowOff>
    </xdr:from>
    <xdr:to>
      <xdr:col>5</xdr:col>
      <xdr:colOff>1274445</xdr:colOff>
      <xdr:row>52</xdr:row>
      <xdr:rowOff>593725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60100" y="42899965"/>
          <a:ext cx="779145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666750</xdr:colOff>
      <xdr:row>53</xdr:row>
      <xdr:rowOff>165100</xdr:rowOff>
    </xdr:from>
    <xdr:to>
      <xdr:col>5</xdr:col>
      <xdr:colOff>1012825</xdr:colOff>
      <xdr:row>53</xdr:row>
      <xdr:rowOff>732155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31550" y="43874690"/>
          <a:ext cx="346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381000</xdr:colOff>
      <xdr:row>54</xdr:row>
      <xdr:rowOff>184150</xdr:rowOff>
    </xdr:from>
    <xdr:to>
      <xdr:col>5</xdr:col>
      <xdr:colOff>1036320</xdr:colOff>
      <xdr:row>54</xdr:row>
      <xdr:rowOff>706120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45800" y="44782740"/>
          <a:ext cx="655320" cy="521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304800</xdr:colOff>
      <xdr:row>17</xdr:row>
      <xdr:rowOff>304800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10464800" y="1553908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304800</xdr:colOff>
      <xdr:row>17</xdr:row>
      <xdr:rowOff>304800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10464800" y="1553908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304800</xdr:colOff>
      <xdr:row>17</xdr:row>
      <xdr:rowOff>304800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10464800" y="1553908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rts 3" connectionId="1" xr16:uid="{00000000-0016-0000-0000-000000000000}" autoFormatId="16" applyNumberFormats="0" applyBorderFormats="0" applyFontFormats="1" applyPatternFormats="1" applyAlignmentFormats="0" applyWidthHeightFormats="0"/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iexpress.com/item/1005007306722061.html" TargetMode="External"/><Relationship Id="rId13" Type="http://schemas.openxmlformats.org/officeDocument/2006/relationships/hyperlink" Target="https://www.aliexpress.com/item/1005008649308284.html" TargetMode="External"/><Relationship Id="rId18" Type="http://schemas.openxmlformats.org/officeDocument/2006/relationships/hyperlink" Target="https://gitea.cs.ru.is/RU-V207/mobile-robot/src/branch/master/SWCAD/baseplate-marcel.SLDDRW" TargetMode="External"/><Relationship Id="rId26" Type="http://schemas.openxmlformats.org/officeDocument/2006/relationships/hyperlink" Target="https://www.aliexpress.com/item/1005007441809776.html" TargetMode="External"/><Relationship Id="rId3" Type="http://schemas.openxmlformats.org/officeDocument/2006/relationships/hyperlink" Target="https://www.aliexpress.com/item/1005005499263696.html" TargetMode="External"/><Relationship Id="rId21" Type="http://schemas.openxmlformats.org/officeDocument/2006/relationships/hyperlink" Target="https://www.aliexpress.com/item/1005010426712220.html" TargetMode="External"/><Relationship Id="rId7" Type="http://schemas.openxmlformats.org/officeDocument/2006/relationships/hyperlink" Target="https://www.aliexpress.com/item/4000133266617.html" TargetMode="External"/><Relationship Id="rId12" Type="http://schemas.openxmlformats.org/officeDocument/2006/relationships/hyperlink" Target="https://www.aliexpress.com/item/1005006048876448.html" TargetMode="External"/><Relationship Id="rId17" Type="http://schemas.openxmlformats.org/officeDocument/2006/relationships/hyperlink" Target="https://gitea.cs.ru.is/RU-V207/mobile-robot/src/branch/master/SWCAD/bracket-sharp.slwprt" TargetMode="External"/><Relationship Id="rId25" Type="http://schemas.openxmlformats.org/officeDocument/2006/relationships/hyperlink" Target="https://www.aliexpress.com/item/1005005898168919.html" TargetMode="External"/><Relationship Id="rId2" Type="http://schemas.openxmlformats.org/officeDocument/2006/relationships/hyperlink" Target="https://www.aliexpress.com/item/1005002798030401.html" TargetMode="External"/><Relationship Id="rId16" Type="http://schemas.openxmlformats.org/officeDocument/2006/relationships/hyperlink" Target="https://www.aliexpress.com/item/1005007404087634.html" TargetMode="External"/><Relationship Id="rId20" Type="http://schemas.openxmlformats.org/officeDocument/2006/relationships/hyperlink" Target="https://www.aliexpress.com/item/1005006266908369.html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www.aliexpress.com/item/4001103409274.html" TargetMode="External"/><Relationship Id="rId6" Type="http://schemas.openxmlformats.org/officeDocument/2006/relationships/hyperlink" Target="https://www.aliexpress.com/item/33020841416.htm" TargetMode="External"/><Relationship Id="rId11" Type="http://schemas.openxmlformats.org/officeDocument/2006/relationships/hyperlink" Target="https://www.aliexpress.com/item/1005003191891234.html" TargetMode="External"/><Relationship Id="rId24" Type="http://schemas.openxmlformats.org/officeDocument/2006/relationships/hyperlink" Target="https://www.aliexpress.com/item/1005005992364222.html" TargetMode="External"/><Relationship Id="rId5" Type="http://schemas.openxmlformats.org/officeDocument/2006/relationships/hyperlink" Target="https://www.aliexpress.com/item/1005004654002523.htm" TargetMode="External"/><Relationship Id="rId15" Type="http://schemas.openxmlformats.org/officeDocument/2006/relationships/hyperlink" Target="https://www.aliexpress.com/item/1005008421975788.html" TargetMode="External"/><Relationship Id="rId23" Type="http://schemas.openxmlformats.org/officeDocument/2006/relationships/hyperlink" Target="https://www.aliexpress.com/item/1005008298604978.html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aliexpress.com/item/1005006224428654.html" TargetMode="External"/><Relationship Id="rId19" Type="http://schemas.openxmlformats.org/officeDocument/2006/relationships/hyperlink" Target="https://www.aliexpress.com/item/1005004409010013.html" TargetMode="External"/><Relationship Id="rId4" Type="http://schemas.openxmlformats.org/officeDocument/2006/relationships/hyperlink" Target="https://www.aliexpress.com/item/1005008401794306.html" TargetMode="External"/><Relationship Id="rId9" Type="http://schemas.openxmlformats.org/officeDocument/2006/relationships/hyperlink" Target="https://www.aliexpress.com/item/1005006213216702.html" TargetMode="External"/><Relationship Id="rId14" Type="http://schemas.openxmlformats.org/officeDocument/2006/relationships/hyperlink" Target="https://www.aliexpress.com/item/1005008604867476.html" TargetMode="External"/><Relationship Id="rId22" Type="http://schemas.openxmlformats.org/officeDocument/2006/relationships/hyperlink" Target="https://www.aliexpress.com/item/33014120874.html" TargetMode="External"/><Relationship Id="rId27" Type="http://schemas.openxmlformats.org/officeDocument/2006/relationships/hyperlink" Target="https://www.aliexpress.com/item/1005008298604978.html" TargetMode="External"/><Relationship Id="rId30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workbookViewId="0">
      <selection sqref="A1:A58"/>
    </sheetView>
  </sheetViews>
  <sheetFormatPr defaultColWidth="11" defaultRowHeight="14.25"/>
  <cols>
    <col min="1" max="1" width="3.125" customWidth="1"/>
    <col min="2" max="2" width="80.625" customWidth="1"/>
    <col min="3" max="3" width="27.875" customWidth="1"/>
    <col min="4" max="4" width="14.625" customWidth="1"/>
    <col min="6" max="6" width="22.625"/>
    <col min="7" max="8" width="11" style="1"/>
  </cols>
  <sheetData>
    <row r="1" spans="1:8" ht="18">
      <c r="A1">
        <v>1</v>
      </c>
      <c r="B1" t="s">
        <v>0</v>
      </c>
      <c r="C1" t="s">
        <v>1</v>
      </c>
      <c r="D1" t="s">
        <v>2</v>
      </c>
      <c r="E1" s="2" t="s">
        <v>3</v>
      </c>
      <c r="F1" s="3" t="e" vm="1">
        <f ca="1">_xlfn.DISPIMG("ID_87B9BD276FCD48CE88E4E7B346F6FCFB",1)</f>
        <v>#NAME?</v>
      </c>
      <c r="G1" s="4">
        <v>24.8</v>
      </c>
      <c r="H1" s="4">
        <f>A1*G1</f>
        <v>24.8</v>
      </c>
    </row>
    <row r="2" spans="1:8" ht="18">
      <c r="A2">
        <v>1</v>
      </c>
      <c r="B2" t="s">
        <v>4</v>
      </c>
      <c r="C2" s="5" t="s">
        <v>5</v>
      </c>
      <c r="D2" t="s">
        <v>6</v>
      </c>
      <c r="E2" s="2" t="s">
        <v>7</v>
      </c>
      <c r="F2" s="3" t="e" vm="1">
        <f ca="1">_xlfn.DISPIMG("ID_9E4AD7039F504C91B937ACBDB33BCBD1",1)</f>
        <v>#NAME?</v>
      </c>
      <c r="G2" s="4">
        <v>0.56999999999999995</v>
      </c>
      <c r="H2" s="4">
        <f t="shared" ref="H2:H34" si="0">A2*G2</f>
        <v>0.56999999999999995</v>
      </c>
    </row>
    <row r="3" spans="1:8" ht="18">
      <c r="A3">
        <v>1</v>
      </c>
      <c r="B3" t="s">
        <v>8</v>
      </c>
      <c r="C3" s="5" t="s">
        <v>9</v>
      </c>
      <c r="D3" t="s">
        <v>10</v>
      </c>
      <c r="E3" s="2" t="s">
        <v>11</v>
      </c>
      <c r="F3" s="3" t="e" vm="1">
        <f ca="1">_xlfn.DISPIMG("ID_BB25C7824F414E02A148C18F716460C3",1)</f>
        <v>#NAME?</v>
      </c>
      <c r="G3" s="4">
        <v>11.34</v>
      </c>
      <c r="H3" s="4">
        <f t="shared" si="0"/>
        <v>11.34</v>
      </c>
    </row>
    <row r="4" spans="1:8" ht="20.25">
      <c r="A4">
        <v>1</v>
      </c>
      <c r="B4" t="s">
        <v>12</v>
      </c>
      <c r="C4" t="s">
        <v>13</v>
      </c>
      <c r="D4" t="s">
        <v>14</v>
      </c>
      <c r="E4" s="2" t="s">
        <v>15</v>
      </c>
      <c r="F4" s="6" t="e" vm="1">
        <f ca="1">_xlfn.DISPIMG("ID_217DA15B96FF4B82A359CB3CBBE554B4",1)</f>
        <v>#NAME?</v>
      </c>
      <c r="G4" s="4">
        <v>3.51</v>
      </c>
      <c r="H4" s="4">
        <f t="shared" si="0"/>
        <v>3.51</v>
      </c>
    </row>
    <row r="5" spans="1:8" ht="18">
      <c r="A5">
        <v>1</v>
      </c>
      <c r="B5" t="s">
        <v>16</v>
      </c>
      <c r="C5" t="s">
        <v>17</v>
      </c>
      <c r="D5" t="s">
        <v>18</v>
      </c>
      <c r="E5" s="2" t="s">
        <v>19</v>
      </c>
      <c r="F5" s="7" t="e" vm="1">
        <f ca="1">_xlfn.DISPIMG("ID_3BEB9FC4FFBE43018EC3263B7A52CE3B",1)</f>
        <v>#NAME?</v>
      </c>
      <c r="G5" s="4">
        <v>2.65</v>
      </c>
      <c r="H5" s="4">
        <f t="shared" si="0"/>
        <v>2.65</v>
      </c>
    </row>
    <row r="6" spans="1:8" ht="18">
      <c r="A6">
        <v>1</v>
      </c>
      <c r="B6" t="s">
        <v>20</v>
      </c>
      <c r="C6" s="5" t="s">
        <v>21</v>
      </c>
      <c r="D6" t="s">
        <v>22</v>
      </c>
      <c r="E6" s="2" t="s">
        <v>23</v>
      </c>
      <c r="F6" s="8" t="e" vm="1">
        <f ca="1">_xlfn.DISPIMG("ID_E04F258EDCD34FCAA647633B0F874085",1)</f>
        <v>#NAME?</v>
      </c>
      <c r="G6" s="4">
        <v>5.97</v>
      </c>
      <c r="H6" s="4">
        <f t="shared" si="0"/>
        <v>5.97</v>
      </c>
    </row>
    <row r="7" spans="1:8" ht="18">
      <c r="A7">
        <v>1</v>
      </c>
      <c r="B7" t="s">
        <v>24</v>
      </c>
      <c r="C7" s="5" t="s">
        <v>25</v>
      </c>
      <c r="D7" t="s">
        <v>26</v>
      </c>
      <c r="E7" s="9" t="s">
        <v>27</v>
      </c>
      <c r="F7" s="9" t="e" vm="1">
        <f ca="1">_xlfn.DISPIMG("ID_27E0846DB23C477C943EDF2AE5B9954E",1)</f>
        <v>#NAME?</v>
      </c>
      <c r="G7" s="4">
        <v>2.31</v>
      </c>
      <c r="H7" s="4">
        <f t="shared" si="0"/>
        <v>2.31</v>
      </c>
    </row>
    <row r="8" spans="1:8" ht="18">
      <c r="A8">
        <v>1</v>
      </c>
      <c r="B8" t="s">
        <v>28</v>
      </c>
      <c r="C8" s="5" t="s">
        <v>29</v>
      </c>
      <c r="D8" t="s">
        <v>30</v>
      </c>
      <c r="E8" s="10" t="s">
        <v>31</v>
      </c>
      <c r="F8" s="11" t="e" vm="1">
        <f ca="1">_xlfn.DISPIMG("ID_393CBBD9E24749FA824613E496FF3FF9",1)</f>
        <v>#NAME?</v>
      </c>
      <c r="G8" s="4">
        <v>3.66</v>
      </c>
      <c r="H8" s="4">
        <f t="shared" si="0"/>
        <v>3.66</v>
      </c>
    </row>
    <row r="9" spans="1:8" ht="18">
      <c r="A9">
        <v>1</v>
      </c>
      <c r="B9" t="s">
        <v>32</v>
      </c>
      <c r="C9" t="s">
        <v>33</v>
      </c>
      <c r="D9" t="s">
        <v>34</v>
      </c>
      <c r="E9" s="10" t="s">
        <v>35</v>
      </c>
      <c r="F9" s="12" t="e" vm="1">
        <f ca="1">_xlfn.DISPIMG("ID_C8065B073BF04D3ABBFDCBE68566CA15",1)</f>
        <v>#NAME?</v>
      </c>
      <c r="G9" s="4">
        <v>1.19</v>
      </c>
      <c r="H9" s="4">
        <f t="shared" si="0"/>
        <v>1.19</v>
      </c>
    </row>
    <row r="10" spans="1:8" ht="18">
      <c r="A10">
        <v>3</v>
      </c>
      <c r="B10" t="s">
        <v>36</v>
      </c>
      <c r="C10" s="5" t="s">
        <v>37</v>
      </c>
      <c r="D10" t="s">
        <v>38</v>
      </c>
      <c r="E10" s="13" t="s">
        <v>39</v>
      </c>
      <c r="F10" s="14" t="e" vm="1">
        <f ca="1">_xlfn.DISPIMG("ID_54853501908042BB985ED766D5AE54CA",1)</f>
        <v>#NAME?</v>
      </c>
      <c r="G10" s="4">
        <v>0.03</v>
      </c>
      <c r="H10" s="4">
        <f t="shared" si="0"/>
        <v>0.09</v>
      </c>
    </row>
    <row r="11" spans="1:8" ht="18">
      <c r="A11">
        <v>1</v>
      </c>
      <c r="B11" t="s">
        <v>40</v>
      </c>
      <c r="C11" t="s">
        <v>41</v>
      </c>
      <c r="D11" t="s">
        <v>42</v>
      </c>
      <c r="E11" s="10" t="s">
        <v>43</v>
      </c>
      <c r="F11" s="15" t="e" vm="1">
        <f ca="1">_xlfn.DISPIMG("ID_F2E818DD29E7471295D0896D56340577",1)</f>
        <v>#NAME?</v>
      </c>
      <c r="G11" s="4">
        <v>0.27</v>
      </c>
      <c r="H11" s="4">
        <f t="shared" si="0"/>
        <v>0.27</v>
      </c>
    </row>
    <row r="12" spans="1:8" ht="18">
      <c r="A12">
        <v>1</v>
      </c>
      <c r="B12" t="s">
        <v>44</v>
      </c>
      <c r="C12" s="5" t="s">
        <v>45</v>
      </c>
      <c r="D12" t="s">
        <v>46</v>
      </c>
      <c r="E12" s="10" t="s">
        <v>47</v>
      </c>
      <c r="F12" s="11" t="e" vm="1">
        <f ca="1">_xlfn.DISPIMG("ID_B9987B5247524A599D940B595BBBC642",1)</f>
        <v>#NAME?</v>
      </c>
      <c r="G12" s="4">
        <v>0.1</v>
      </c>
      <c r="H12" s="4">
        <f t="shared" si="0"/>
        <v>0.1</v>
      </c>
    </row>
    <row r="13" spans="1:8" ht="18">
      <c r="A13">
        <v>1</v>
      </c>
      <c r="B13" t="s">
        <v>48</v>
      </c>
      <c r="C13" s="5" t="s">
        <v>49</v>
      </c>
      <c r="D13" t="s">
        <v>50</v>
      </c>
      <c r="E13" s="2"/>
      <c r="F13" s="15" t="e" vm="1">
        <f ca="1">_xlfn.DISPIMG("ID_26DF3E974235489282357644A6502EA1",1)</f>
        <v>#NAME?</v>
      </c>
      <c r="G13" s="4">
        <v>0.3</v>
      </c>
      <c r="H13" s="4">
        <f t="shared" si="0"/>
        <v>0.3</v>
      </c>
    </row>
    <row r="14" spans="1:8" ht="18">
      <c r="A14">
        <v>1</v>
      </c>
      <c r="B14" t="s">
        <v>51</v>
      </c>
      <c r="C14" t="s">
        <v>49</v>
      </c>
      <c r="D14" t="s">
        <v>50</v>
      </c>
      <c r="E14" s="2"/>
      <c r="F14" s="15" t="e" vm="1">
        <f ca="1">_xlfn.DISPIMG("ID_6681CDC384D547499C7C5212396F7633",1)</f>
        <v>#NAME?</v>
      </c>
      <c r="G14" s="4">
        <v>0.35</v>
      </c>
      <c r="H14" s="4">
        <f t="shared" si="0"/>
        <v>0.35</v>
      </c>
    </row>
    <row r="15" spans="1:8" ht="18">
      <c r="A15">
        <v>2</v>
      </c>
      <c r="B15" t="s">
        <v>52</v>
      </c>
      <c r="C15" s="5" t="s">
        <v>53</v>
      </c>
      <c r="E15" s="16" t="s">
        <v>54</v>
      </c>
      <c r="F15" s="17" t="e" vm="1">
        <f ca="1">_xlfn.DISPIMG("ID_1DE142C8792647E89E37B31BBD7FEF3D",1)</f>
        <v>#NAME?</v>
      </c>
      <c r="G15" s="4">
        <v>3.5</v>
      </c>
      <c r="H15" s="4">
        <f t="shared" si="0"/>
        <v>7</v>
      </c>
    </row>
    <row r="16" spans="1:8" s="29" customFormat="1" ht="18">
      <c r="A16" s="29">
        <v>1</v>
      </c>
      <c r="B16" s="29" t="s">
        <v>55</v>
      </c>
      <c r="C16" s="31" t="s">
        <v>56</v>
      </c>
      <c r="E16" s="9" t="s">
        <v>57</v>
      </c>
      <c r="F16" s="32" t="e" vm="1">
        <f ca="1">_xlfn.DISPIMG("ID_D62D694433614D989365523362DF02C8",1)</f>
        <v>#NAME?</v>
      </c>
      <c r="G16" s="30">
        <v>0.9</v>
      </c>
      <c r="H16" s="30">
        <f t="shared" si="0"/>
        <v>0.9</v>
      </c>
    </row>
    <row r="17" spans="1:8" ht="18">
      <c r="A17">
        <v>1</v>
      </c>
      <c r="B17" t="s">
        <v>58</v>
      </c>
      <c r="C17" s="5" t="s">
        <v>59</v>
      </c>
      <c r="E17" s="9" t="s">
        <v>60</v>
      </c>
      <c r="F17" s="18" t="e" vm="1">
        <f ca="1">_xlfn.DISPIMG("ID_D5CB5608A5B74940B9AC08E33626E1E1",1)</f>
        <v>#NAME?</v>
      </c>
      <c r="G17" s="4">
        <v>0.27</v>
      </c>
      <c r="H17" s="4">
        <f t="shared" si="0"/>
        <v>0.27</v>
      </c>
    </row>
    <row r="18" spans="1:8" ht="99" customHeight="1">
      <c r="A18">
        <v>2</v>
      </c>
      <c r="B18" t="s">
        <v>61</v>
      </c>
      <c r="C18" t="s">
        <v>62</v>
      </c>
      <c r="E18" s="2"/>
      <c r="F18" s="2" t="e" vm="1">
        <f ca="1">_xlfn.DISPIMG("ID_E1FE1B99A40B45D699CD3D3C079231AA",1)</f>
        <v>#NAME?</v>
      </c>
      <c r="G18" s="4">
        <v>0.22</v>
      </c>
      <c r="H18" s="4">
        <f t="shared" si="0"/>
        <v>0.44</v>
      </c>
    </row>
    <row r="19" spans="1:8" ht="18">
      <c r="A19">
        <v>2</v>
      </c>
      <c r="B19" t="s">
        <v>63</v>
      </c>
      <c r="E19" s="19" t="s">
        <v>64</v>
      </c>
      <c r="F19" s="20" t="e" vm="1">
        <f ca="1">_xlfn.DISPIMG("ID_B45C335CD2E1489AB68870C12584ABC9",1)</f>
        <v>#NAME?</v>
      </c>
      <c r="G19" s="4">
        <v>0.06</v>
      </c>
      <c r="H19" s="4">
        <f t="shared" si="0"/>
        <v>0.12</v>
      </c>
    </row>
    <row r="20" spans="1:8" ht="18">
      <c r="A20">
        <v>2</v>
      </c>
      <c r="B20" t="s">
        <v>65</v>
      </c>
      <c r="E20" s="19" t="s">
        <v>66</v>
      </c>
      <c r="F20" s="21" t="e" vm="1">
        <f ca="1">_xlfn.DISPIMG("ID_70CE07366D814D4CA7967716B983C296",1)</f>
        <v>#NAME?</v>
      </c>
      <c r="G20" s="4">
        <v>0.04</v>
      </c>
      <c r="H20" s="4">
        <f t="shared" si="0"/>
        <v>0.08</v>
      </c>
    </row>
    <row r="21" spans="1:8" ht="120" customHeight="1">
      <c r="A21">
        <v>2</v>
      </c>
      <c r="B21" t="s">
        <v>67</v>
      </c>
      <c r="E21" s="2"/>
      <c r="F21" s="2" t="e" vm="1">
        <f ca="1">_xlfn.DISPIMG("ID_C6D8584DC4944E0FB6573E91953DE063",1)</f>
        <v>#NAME?</v>
      </c>
      <c r="G21" s="4">
        <v>0.03</v>
      </c>
      <c r="H21" s="4">
        <f t="shared" si="0"/>
        <v>0.06</v>
      </c>
    </row>
    <row r="22" spans="1:8" ht="18">
      <c r="A22">
        <v>1</v>
      </c>
      <c r="B22" t="s">
        <v>68</v>
      </c>
      <c r="C22" s="5" t="s">
        <v>69</v>
      </c>
      <c r="E22" s="9" t="s">
        <v>70</v>
      </c>
      <c r="F22" s="22" t="e" vm="1">
        <f ca="1">_xlfn.DISPIMG("ID_E5ED4264FC2640EB8FAEA335B2C58C5F",1)</f>
        <v>#NAME?</v>
      </c>
      <c r="G22" s="4">
        <v>0.1</v>
      </c>
      <c r="H22" s="4">
        <f t="shared" si="0"/>
        <v>0.1</v>
      </c>
    </row>
    <row r="23" spans="1:8" ht="15.75">
      <c r="A23">
        <v>1</v>
      </c>
      <c r="B23" t="s">
        <v>71</v>
      </c>
      <c r="C23" s="28" t="s">
        <v>72</v>
      </c>
      <c r="D23" t="s">
        <v>73</v>
      </c>
      <c r="E23" s="2"/>
      <c r="F23" s="2"/>
      <c r="G23" s="4"/>
      <c r="H23" s="4">
        <f t="shared" si="0"/>
        <v>0</v>
      </c>
    </row>
    <row r="24" spans="1:8" ht="80.099999999999994" customHeight="1">
      <c r="A24">
        <v>1</v>
      </c>
      <c r="B24" t="s">
        <v>74</v>
      </c>
      <c r="C24" s="5" t="s">
        <v>75</v>
      </c>
      <c r="E24" s="2"/>
      <c r="F24" s="2" t="e" vm="1">
        <f ca="1">_xlfn.DISPIMG("ID_031506FF1BC34080BA7233E10C1985DD",1)</f>
        <v>#NAME?</v>
      </c>
      <c r="G24" s="4">
        <v>0.2</v>
      </c>
      <c r="H24" s="4">
        <f t="shared" si="0"/>
        <v>0.2</v>
      </c>
    </row>
    <row r="25" spans="1:8" ht="18">
      <c r="A25">
        <v>1</v>
      </c>
      <c r="B25" t="s">
        <v>76</v>
      </c>
      <c r="C25" s="5" t="s">
        <v>77</v>
      </c>
      <c r="D25" t="s">
        <v>78</v>
      </c>
      <c r="E25" s="10" t="s">
        <v>79</v>
      </c>
      <c r="F25" s="12" t="e" vm="1">
        <f ca="1">_xlfn.DISPIMG("ID_40CBB9B835B74D3F876524095CDD1B9D",1)</f>
        <v>#NAME?</v>
      </c>
      <c r="G25" s="4">
        <v>0.39</v>
      </c>
      <c r="H25" s="4">
        <f t="shared" si="0"/>
        <v>0.39</v>
      </c>
    </row>
    <row r="26" spans="1:8" ht="18">
      <c r="A26">
        <v>1</v>
      </c>
      <c r="B26" t="s">
        <v>80</v>
      </c>
      <c r="C26" s="5" t="s">
        <v>81</v>
      </c>
      <c r="E26" s="10" t="s">
        <v>82</v>
      </c>
      <c r="F26" s="12" t="e" vm="1">
        <f ca="1">_xlfn.DISPIMG("ID_F3C131345F6C4202841CE63B2E77BD1B",1)</f>
        <v>#NAME?</v>
      </c>
      <c r="G26" s="4">
        <v>0.22</v>
      </c>
      <c r="H26" s="4">
        <f t="shared" si="0"/>
        <v>0.22</v>
      </c>
    </row>
    <row r="27" spans="1:8" ht="57" customHeight="1">
      <c r="A27">
        <v>2</v>
      </c>
      <c r="B27" t="s">
        <v>83</v>
      </c>
      <c r="C27" s="5" t="s">
        <v>84</v>
      </c>
      <c r="D27" t="s">
        <v>85</v>
      </c>
      <c r="E27" s="2"/>
      <c r="F27" s="2" t="e" vm="1">
        <f ca="1">_xlfn.DISPIMG("ID_49BF9B6167504E389978933D7CC2253B",1)</f>
        <v>#NAME?</v>
      </c>
      <c r="G27" s="4">
        <v>1.7000000000000001E-2</v>
      </c>
      <c r="H27" s="4">
        <f t="shared" si="0"/>
        <v>3.4000000000000002E-2</v>
      </c>
    </row>
    <row r="28" spans="1:8" ht="15.75">
      <c r="A28">
        <v>1</v>
      </c>
      <c r="B28" t="s">
        <v>86</v>
      </c>
      <c r="C28" s="5" t="s">
        <v>87</v>
      </c>
      <c r="E28" s="2"/>
      <c r="F28" s="2"/>
      <c r="G28" s="4"/>
      <c r="H28" s="4">
        <f t="shared" si="0"/>
        <v>0</v>
      </c>
    </row>
    <row r="29" spans="1:8" ht="66" customHeight="1">
      <c r="E29" s="2"/>
      <c r="F29" s="2"/>
      <c r="G29" s="4"/>
      <c r="H29" s="4"/>
    </row>
    <row r="30" spans="1:8" ht="15.75">
      <c r="A30">
        <v>2</v>
      </c>
      <c r="B30" t="s">
        <v>88</v>
      </c>
      <c r="C30" t="s">
        <v>89</v>
      </c>
      <c r="D30" s="5" t="s">
        <v>90</v>
      </c>
      <c r="E30" s="2"/>
      <c r="F30" s="2"/>
      <c r="G30" s="4"/>
      <c r="H30" s="4">
        <f t="shared" si="0"/>
        <v>0</v>
      </c>
    </row>
    <row r="31" spans="1:8" s="29" customFormat="1" ht="18">
      <c r="A31" s="29">
        <v>12</v>
      </c>
      <c r="B31" s="29" t="s">
        <v>150</v>
      </c>
      <c r="E31" s="19" t="s">
        <v>91</v>
      </c>
      <c r="F31" s="20" t="e" vm="1">
        <f ca="1">_xlfn.DISPIMG("ID_FF24D7661A92436C8F4629D9244452C8",1)</f>
        <v>#NAME?</v>
      </c>
      <c r="G31" s="30">
        <v>0.04</v>
      </c>
      <c r="H31" s="30">
        <f t="shared" si="0"/>
        <v>0.48</v>
      </c>
    </row>
    <row r="32" spans="1:8" ht="18">
      <c r="A32">
        <v>2</v>
      </c>
      <c r="B32" t="s">
        <v>92</v>
      </c>
      <c r="E32" s="19" t="s">
        <v>93</v>
      </c>
      <c r="F32" s="20" t="e" vm="1">
        <f ca="1">_xlfn.DISPIMG("ID_49D00C2C77AE4093A2F7E088C1EE81B8",1)</f>
        <v>#NAME?</v>
      </c>
      <c r="G32" s="4">
        <v>0.06</v>
      </c>
      <c r="H32" s="4">
        <f t="shared" si="0"/>
        <v>0.12</v>
      </c>
    </row>
    <row r="33" spans="1:8" s="29" customFormat="1" ht="18">
      <c r="A33" s="29">
        <v>2</v>
      </c>
      <c r="B33" s="29" t="s">
        <v>94</v>
      </c>
      <c r="E33" s="19"/>
      <c r="F33" s="20"/>
      <c r="G33" s="30"/>
      <c r="H33" s="30"/>
    </row>
    <row r="34" spans="1:8" s="29" customFormat="1" ht="18">
      <c r="A34" s="29">
        <v>20</v>
      </c>
      <c r="B34" s="29" t="s">
        <v>95</v>
      </c>
      <c r="D34" s="29" t="s">
        <v>96</v>
      </c>
      <c r="E34" s="19" t="s">
        <v>97</v>
      </c>
      <c r="F34" s="20" t="e" vm="1">
        <f ca="1">_xlfn.DISPIMG("ID_CAFF79DD0C3D49BABE88CA01FE16DEA9",1)</f>
        <v>#NAME?</v>
      </c>
      <c r="G34" s="30">
        <v>0.04</v>
      </c>
      <c r="H34" s="30">
        <f t="shared" si="0"/>
        <v>0.8</v>
      </c>
    </row>
    <row r="35" spans="1:8" ht="18">
      <c r="A35" s="29">
        <v>20</v>
      </c>
      <c r="B35" s="29" t="s">
        <v>98</v>
      </c>
      <c r="C35" s="29"/>
      <c r="D35" s="29" t="s">
        <v>96</v>
      </c>
      <c r="E35" s="19" t="s">
        <v>99</v>
      </c>
      <c r="F35" s="20" t="e" vm="1">
        <f ca="1">_xlfn.DISPIMG("ID_D3DE8EAD60BC45EBB38CBAE89ED32AA5",1)</f>
        <v>#NAME?</v>
      </c>
      <c r="G35" s="4">
        <v>0.04</v>
      </c>
      <c r="H35" s="4">
        <f t="shared" ref="H35:H57" si="1">A35*G35</f>
        <v>0.8</v>
      </c>
    </row>
    <row r="36" spans="1:8" ht="18">
      <c r="A36">
        <v>6</v>
      </c>
      <c r="B36" t="s">
        <v>100</v>
      </c>
      <c r="E36" s="19" t="s">
        <v>101</v>
      </c>
      <c r="F36" s="20" t="e" vm="1">
        <f ca="1">_xlfn.DISPIMG("ID_52D4634B8D5F4E4181895011BE7074E1",1)</f>
        <v>#NAME?</v>
      </c>
      <c r="G36" s="4">
        <v>0.1</v>
      </c>
      <c r="H36" s="4">
        <f t="shared" si="1"/>
        <v>0.60000000000000009</v>
      </c>
    </row>
    <row r="37" spans="1:8" ht="18">
      <c r="A37">
        <v>6</v>
      </c>
      <c r="B37" t="s">
        <v>102</v>
      </c>
      <c r="E37" s="19" t="s">
        <v>103</v>
      </c>
      <c r="F37" s="20" t="e" vm="1">
        <f ca="1">_xlfn.DISPIMG("ID_3221ABA6D8614B7CB4ECC36F9F93DBE9",1)</f>
        <v>#NAME?</v>
      </c>
      <c r="G37" s="4">
        <v>0.04</v>
      </c>
      <c r="H37" s="4">
        <f t="shared" si="1"/>
        <v>0.24</v>
      </c>
    </row>
    <row r="38" spans="1:8" ht="18">
      <c r="A38">
        <v>6</v>
      </c>
      <c r="B38" t="s">
        <v>104</v>
      </c>
      <c r="E38" s="19" t="s">
        <v>105</v>
      </c>
      <c r="F38" s="20" t="e" vm="1">
        <f ca="1">_xlfn.DISPIMG("ID_0FBC907D4AAC4D8291830DA815693500",1)</f>
        <v>#NAME?</v>
      </c>
      <c r="G38" s="4">
        <v>0.08</v>
      </c>
      <c r="H38" s="4">
        <f t="shared" si="1"/>
        <v>0.48</v>
      </c>
    </row>
    <row r="39" spans="1:8" ht="18">
      <c r="A39">
        <v>1</v>
      </c>
      <c r="B39" t="s">
        <v>151</v>
      </c>
      <c r="D39" t="s">
        <v>106</v>
      </c>
      <c r="E39" s="16" t="s">
        <v>107</v>
      </c>
      <c r="F39" s="23" t="e" vm="1">
        <f ca="1">_xlfn.DISPIMG("ID_CE975401F79A480481C63578EFCAF9D9",1)</f>
        <v>#NAME?</v>
      </c>
      <c r="G39" s="4">
        <v>0.03</v>
      </c>
      <c r="H39" s="4">
        <f t="shared" si="1"/>
        <v>0.03</v>
      </c>
    </row>
    <row r="40" spans="1:8" ht="18">
      <c r="A40">
        <v>1</v>
      </c>
      <c r="B40" t="s">
        <v>152</v>
      </c>
      <c r="E40" s="16" t="s">
        <v>108</v>
      </c>
      <c r="F40" s="23" t="e" vm="1">
        <f ca="1">_xlfn.DISPIMG("ID_CE975401F79A480481C63578EFCAF9D9",1)</f>
        <v>#NAME?</v>
      </c>
      <c r="G40" s="4">
        <v>0.03</v>
      </c>
      <c r="H40" s="4">
        <f t="shared" si="1"/>
        <v>0.03</v>
      </c>
    </row>
    <row r="41" spans="1:8" ht="18">
      <c r="A41">
        <v>2</v>
      </c>
      <c r="B41" t="s">
        <v>109</v>
      </c>
      <c r="D41" t="s">
        <v>110</v>
      </c>
      <c r="E41" s="10" t="s">
        <v>111</v>
      </c>
      <c r="F41" s="10" t="e" vm="1">
        <f t="shared" ref="F41" ca="1" si="2">_xlfn.DISPIMG("ID_561102D13544402EA2DB2899D7A0A0EA",1)</f>
        <v>#NAME?</v>
      </c>
      <c r="G41" s="4">
        <v>0.01</v>
      </c>
      <c r="H41" s="4">
        <f t="shared" si="1"/>
        <v>0.02</v>
      </c>
    </row>
    <row r="42" spans="1:8" ht="18">
      <c r="E42" s="10"/>
      <c r="F42" s="10"/>
      <c r="G42" s="4"/>
      <c r="H42" s="4"/>
    </row>
    <row r="43" spans="1:8" ht="18">
      <c r="A43">
        <v>5</v>
      </c>
      <c r="B43" t="s">
        <v>112</v>
      </c>
      <c r="E43" s="10"/>
      <c r="F43" s="10"/>
      <c r="G43" s="4"/>
      <c r="H43" s="4"/>
    </row>
    <row r="44" spans="1:8" ht="18">
      <c r="E44" s="10"/>
      <c r="F44" s="10"/>
      <c r="G44" s="4"/>
      <c r="H44" s="4"/>
    </row>
    <row r="45" spans="1:8" ht="18">
      <c r="A45">
        <v>1</v>
      </c>
      <c r="B45" t="s">
        <v>113</v>
      </c>
      <c r="C45" s="5" t="s">
        <v>114</v>
      </c>
      <c r="D45" t="s">
        <v>115</v>
      </c>
      <c r="E45" s="24" t="s">
        <v>116</v>
      </c>
      <c r="F45" s="3" t="e" vm="1">
        <f ca="1">_xlfn.DISPIMG("ID_F1C43F37EEF94FC49CBAD6F8CA0DFD75",1)</f>
        <v>#NAME?</v>
      </c>
      <c r="G45" s="4">
        <v>0.3</v>
      </c>
      <c r="H45" s="4">
        <f t="shared" si="1"/>
        <v>0.3</v>
      </c>
    </row>
    <row r="46" spans="1:8" ht="18">
      <c r="A46">
        <v>1</v>
      </c>
      <c r="B46" t="s">
        <v>117</v>
      </c>
      <c r="C46" s="5" t="s">
        <v>118</v>
      </c>
      <c r="D46" t="s">
        <v>119</v>
      </c>
      <c r="E46" s="25" t="s">
        <v>120</v>
      </c>
      <c r="F46" s="26" t="e" vm="1">
        <f ca="1">_xlfn.DISPIMG("ID_10A496ABEF854DB88C2D5A6A03D52368",1)</f>
        <v>#NAME?</v>
      </c>
      <c r="G46" s="4">
        <v>0.33</v>
      </c>
      <c r="H46" s="4">
        <f t="shared" si="1"/>
        <v>0.33</v>
      </c>
    </row>
    <row r="47" spans="1:8" ht="18">
      <c r="A47">
        <v>1</v>
      </c>
      <c r="B47" t="s">
        <v>121</v>
      </c>
      <c r="C47" s="5" t="s">
        <v>122</v>
      </c>
      <c r="D47" t="s">
        <v>123</v>
      </c>
      <c r="E47" s="10" t="s">
        <v>124</v>
      </c>
      <c r="F47" s="27" t="e" vm="1">
        <f ca="1">_xlfn.DISPIMG("ID_49F07F08082245C6BE1BDC09A4F150B4",1)</f>
        <v>#NAME?</v>
      </c>
      <c r="G47" s="4">
        <v>0.03</v>
      </c>
      <c r="H47" s="4">
        <f t="shared" si="1"/>
        <v>0.03</v>
      </c>
    </row>
    <row r="48" spans="1:8" ht="69.95" customHeight="1">
      <c r="A48">
        <v>1</v>
      </c>
      <c r="B48" t="s">
        <v>125</v>
      </c>
      <c r="C48" s="5" t="s">
        <v>126</v>
      </c>
      <c r="D48" t="s">
        <v>127</v>
      </c>
      <c r="E48" s="2"/>
      <c r="F48" s="2"/>
      <c r="G48" s="4">
        <v>0.17</v>
      </c>
      <c r="H48" s="4">
        <f t="shared" si="1"/>
        <v>0.17</v>
      </c>
    </row>
    <row r="49" spans="1:8" ht="69.95" customHeight="1">
      <c r="A49">
        <v>1</v>
      </c>
      <c r="B49" t="s">
        <v>128</v>
      </c>
      <c r="C49" t="s">
        <v>126</v>
      </c>
      <c r="D49" t="s">
        <v>129</v>
      </c>
      <c r="E49" s="2"/>
      <c r="F49" s="2"/>
      <c r="G49" s="4">
        <v>0.28000000000000003</v>
      </c>
      <c r="H49" s="4">
        <f t="shared" si="1"/>
        <v>0.28000000000000003</v>
      </c>
    </row>
    <row r="50" spans="1:8" ht="69.95" customHeight="1">
      <c r="A50">
        <v>3</v>
      </c>
      <c r="B50" t="s">
        <v>130</v>
      </c>
      <c r="C50" s="5" t="s">
        <v>131</v>
      </c>
      <c r="D50" t="s">
        <v>132</v>
      </c>
      <c r="E50" s="2"/>
      <c r="F50" s="2"/>
      <c r="G50" s="4">
        <v>0.04</v>
      </c>
      <c r="H50" s="4">
        <f t="shared" si="1"/>
        <v>0.12</v>
      </c>
    </row>
    <row r="51" spans="1:8" ht="69.95" customHeight="1">
      <c r="A51">
        <v>2</v>
      </c>
      <c r="B51" t="s">
        <v>133</v>
      </c>
      <c r="C51" s="5" t="s">
        <v>131</v>
      </c>
      <c r="D51" t="s">
        <v>134</v>
      </c>
      <c r="E51" s="2"/>
      <c r="F51" s="2"/>
      <c r="G51" s="4">
        <v>4.2999999999999997E-2</v>
      </c>
      <c r="H51" s="4">
        <f t="shared" si="1"/>
        <v>8.5999999999999993E-2</v>
      </c>
    </row>
    <row r="52" spans="1:8" ht="69.95" customHeight="1">
      <c r="A52">
        <v>3</v>
      </c>
      <c r="B52" t="s">
        <v>135</v>
      </c>
      <c r="C52" t="s">
        <v>131</v>
      </c>
      <c r="D52" t="s">
        <v>136</v>
      </c>
      <c r="E52" s="2"/>
      <c r="F52" s="2"/>
      <c r="G52" s="4">
        <v>4.4999999999999998E-2</v>
      </c>
      <c r="H52" s="4">
        <f t="shared" si="1"/>
        <v>0.13500000000000001</v>
      </c>
    </row>
    <row r="53" spans="1:8" ht="69.95" customHeight="1">
      <c r="A53">
        <v>1</v>
      </c>
      <c r="B53" t="s">
        <v>137</v>
      </c>
      <c r="C53" t="s">
        <v>131</v>
      </c>
      <c r="D53" t="s">
        <v>138</v>
      </c>
      <c r="E53" s="2"/>
      <c r="F53" s="2"/>
      <c r="G53" s="4">
        <v>0.05</v>
      </c>
      <c r="H53" s="4">
        <f t="shared" si="1"/>
        <v>0.05</v>
      </c>
    </row>
    <row r="54" spans="1:8" ht="69.95" customHeight="1">
      <c r="A54">
        <v>2</v>
      </c>
      <c r="B54" t="s">
        <v>139</v>
      </c>
      <c r="C54" s="28" t="s">
        <v>140</v>
      </c>
      <c r="D54" t="s">
        <v>141</v>
      </c>
      <c r="E54" s="2"/>
      <c r="F54" s="2"/>
      <c r="G54" s="4">
        <v>4.4999999999999998E-2</v>
      </c>
      <c r="H54" s="4">
        <f t="shared" si="1"/>
        <v>0.09</v>
      </c>
    </row>
    <row r="55" spans="1:8" ht="69.95" customHeight="1">
      <c r="A55">
        <v>2</v>
      </c>
      <c r="B55" t="s">
        <v>142</v>
      </c>
      <c r="C55" s="5" t="s">
        <v>143</v>
      </c>
      <c r="D55" t="s">
        <v>144</v>
      </c>
      <c r="E55" s="2"/>
      <c r="F55" s="2"/>
      <c r="G55" s="4">
        <v>0.1</v>
      </c>
      <c r="H55" s="4">
        <f t="shared" si="1"/>
        <v>0.2</v>
      </c>
    </row>
    <row r="56" spans="1:8" ht="18">
      <c r="C56" s="5"/>
      <c r="E56" s="10"/>
      <c r="F56" s="10"/>
      <c r="G56" s="4"/>
      <c r="H56" s="4"/>
    </row>
    <row r="57" spans="1:8" ht="18">
      <c r="A57">
        <v>2</v>
      </c>
      <c r="B57" t="s">
        <v>145</v>
      </c>
      <c r="C57" t="s">
        <v>146</v>
      </c>
      <c r="E57" s="10" t="s">
        <v>147</v>
      </c>
      <c r="F57" s="10" t="e" vm="1">
        <f ca="1">_xlfn.DISPIMG("ID_37738379BC36425B9DA4D794E1BA5569",1)</f>
        <v>#NAME?</v>
      </c>
      <c r="G57" s="4">
        <v>0.04</v>
      </c>
      <c r="H57" s="4">
        <f t="shared" si="1"/>
        <v>0.08</v>
      </c>
    </row>
    <row r="58" spans="1:8">
      <c r="A58">
        <v>1</v>
      </c>
      <c r="B58" t="s">
        <v>148</v>
      </c>
      <c r="C58" t="s">
        <v>149</v>
      </c>
      <c r="E58" s="2"/>
      <c r="F58" s="2"/>
      <c r="G58" s="4"/>
      <c r="H58" s="4">
        <f>SUM(H1:H57)</f>
        <v>72.395000000000024</v>
      </c>
    </row>
  </sheetData>
  <dataValidations count="1">
    <dataValidation allowBlank="1" showInputMessage="1" showErrorMessage="1" sqref="E46 E19:E20 E31:E38" xr:uid="{00000000-0002-0000-0000-000000000000}"/>
  </dataValidations>
  <hyperlinks>
    <hyperlink ref="C2" r:id="rId1" tooltip="https://www.aliexpress.com/item/4001103409274.html" xr:uid="{00000000-0004-0000-0000-000000000000}"/>
    <hyperlink ref="C3" r:id="rId2" xr:uid="{00000000-0004-0000-0000-000001000000}"/>
    <hyperlink ref="C6" r:id="rId3" xr:uid="{00000000-0004-0000-0000-000002000000}"/>
    <hyperlink ref="C7" r:id="rId4" xr:uid="{00000000-0004-0000-0000-000003000000}"/>
    <hyperlink ref="C8" r:id="rId5" xr:uid="{00000000-0004-0000-0000-000004000000}"/>
    <hyperlink ref="C10" r:id="rId6" xr:uid="{00000000-0004-0000-0000-000005000000}"/>
    <hyperlink ref="C12" r:id="rId7" xr:uid="{00000000-0004-0000-0000-000006000000}"/>
    <hyperlink ref="C13" r:id="rId8" xr:uid="{00000000-0004-0000-0000-000007000000}"/>
    <hyperlink ref="C15" r:id="rId9" xr:uid="{00000000-0004-0000-0000-000008000000}"/>
    <hyperlink ref="C16" r:id="rId10" xr:uid="{00000000-0004-0000-0000-000009000000}"/>
    <hyperlink ref="C17" r:id="rId11" xr:uid="{00000000-0004-0000-0000-00000A000000}"/>
    <hyperlink ref="C22" r:id="rId12" xr:uid="{00000000-0004-0000-0000-00000B000000}"/>
    <hyperlink ref="C23" r:id="rId13" xr:uid="{00000000-0004-0000-0000-00000C000000}"/>
    <hyperlink ref="C25" r:id="rId14" xr:uid="{00000000-0004-0000-0000-00000D000000}"/>
    <hyperlink ref="C26" r:id="rId15" xr:uid="{00000000-0004-0000-0000-00000E000000}"/>
    <hyperlink ref="C27" r:id="rId16" xr:uid="{00000000-0004-0000-0000-00000F000000}"/>
    <hyperlink ref="C28" r:id="rId17" xr:uid="{00000000-0004-0000-0000-000010000000}"/>
    <hyperlink ref="D30" r:id="rId18" xr:uid="{00000000-0004-0000-0000-000011000000}"/>
    <hyperlink ref="C45" r:id="rId19" xr:uid="{00000000-0004-0000-0000-000012000000}"/>
    <hyperlink ref="C46" r:id="rId20" xr:uid="{00000000-0004-0000-0000-000013000000}"/>
    <hyperlink ref="C47" r:id="rId21" xr:uid="{00000000-0004-0000-0000-000014000000}"/>
    <hyperlink ref="C48" r:id="rId22" xr:uid="{00000000-0004-0000-0000-000015000000}"/>
    <hyperlink ref="C50" r:id="rId23" xr:uid="{00000000-0004-0000-0000-000016000000}"/>
    <hyperlink ref="C54" r:id="rId24" xr:uid="{00000000-0004-0000-0000-000017000000}"/>
    <hyperlink ref="C55" r:id="rId25" xr:uid="{00000000-0004-0000-0000-000018000000}"/>
    <hyperlink ref="C24" r:id="rId26" xr:uid="{00000000-0004-0000-0000-00001A000000}"/>
    <hyperlink ref="C51" r:id="rId27" xr:uid="{00000000-0004-0000-0000-00001B000000}"/>
  </hyperlinks>
  <pageMargins left="0.7" right="0.7" top="0.75" bottom="0.75" header="0.3" footer="0.3"/>
  <pageSetup paperSize="9" orientation="portrait" r:id="rId28"/>
  <drawing r:id="rId2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c88558-06e8-4419-a6fe-f073aba3d0fc">
      <Terms xmlns="http://schemas.microsoft.com/office/infopath/2007/PartnerControls"/>
    </lcf76f155ced4ddcb4097134ff3c332f>
    <TaxCatchAll xmlns="aa38cd3a-23e6-4225-a227-d6958c4875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B91D10CF5994AB1E9069A365F7324" ma:contentTypeVersion="18" ma:contentTypeDescription="Create a new document." ma:contentTypeScope="" ma:versionID="21d85c30b6fc1bca8a84c489f15e38d5">
  <xsd:schema xmlns:xsd="http://www.w3.org/2001/XMLSchema" xmlns:xs="http://www.w3.org/2001/XMLSchema" xmlns:p="http://schemas.microsoft.com/office/2006/metadata/properties" xmlns:ns2="76c88558-06e8-4419-a6fe-f073aba3d0fc" xmlns:ns3="aa38cd3a-23e6-4225-a227-d6958c4875b8" targetNamespace="http://schemas.microsoft.com/office/2006/metadata/properties" ma:root="true" ma:fieldsID="fd9890a13c34f35d5972a76e1efa46ac" ns2:_="" ns3:_="">
    <xsd:import namespace="76c88558-06e8-4419-a6fe-f073aba3d0fc"/>
    <xsd:import namespace="aa38cd3a-23e6-4225-a227-d6958c4875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88558-06e8-4419-a6fe-f073aba3d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9cd66a2-fe9b-409a-8658-477834862e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8cd3a-23e6-4225-a227-d6958c4875b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17b495b-e5c0-4267-b3bb-f98e88f097dd}" ma:internalName="TaxCatchAll" ma:showField="CatchAllData" ma:web="aa38cd3a-23e6-4225-a227-d6958c4875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DCA8A7-C75E-46E7-B4D9-1AF52A4001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EC17C4-D661-432B-B37A-B208A8D45370}">
  <ds:schemaRefs>
    <ds:schemaRef ds:uri="http://schemas.microsoft.com/office/2006/metadata/properties"/>
    <ds:schemaRef ds:uri="http://schemas.microsoft.com/office/infopath/2007/PartnerControls"/>
    <ds:schemaRef ds:uri="76c88558-06e8-4419-a6fe-f073aba3d0fc"/>
    <ds:schemaRef ds:uri="aa38cd3a-23e6-4225-a227-d6958c4875b8"/>
  </ds:schemaRefs>
</ds:datastoreItem>
</file>

<file path=customXml/itemProps3.xml><?xml version="1.0" encoding="utf-8"?>
<ds:datastoreItem xmlns:ds="http://schemas.openxmlformats.org/officeDocument/2006/customXml" ds:itemID="{DCDA9A13-972A-482D-886D-BADD0A004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c88558-06e8-4419-a6fe-f073aba3d0fc"/>
    <ds:schemaRef ds:uri="aa38cd3a-23e6-4225-a227-d6958c4875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Received2026</vt:lpstr>
      <vt:lpstr>Received2026!parts_3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Hannes Páll Þórðarson</dc:creator>
  <cp:keywords/>
  <dc:description/>
  <cp:lastModifiedBy>Joseph Timothy Foley</cp:lastModifiedBy>
  <cp:revision/>
  <dcterms:created xsi:type="dcterms:W3CDTF">2026-06-11T14:21:00Z</dcterms:created>
  <dcterms:modified xsi:type="dcterms:W3CDTF">2026-08-12T13:28:28Z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4920BF4D707D41BE83BA51CD11D7472D_12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ContentTypeId">
    <vt:lpwstr>0x010100B76B91D10CF5994AB1E9069A365F7324</vt:lpwstr>
  </property>
  <property fmtid="{D5CDD505-2E9C-101B-9397-08002B2CF9AE}" pid="6" name="MediaServiceImageTags">
    <vt:lpwstr/>
  </property>
</Properties>
</file>