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xl/cellimages.xml" ContentType="application/vnd.wps-officedocument.cellim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28"/>
  <workbookPr/>
  <mc:AlternateContent xmlns:mc="http://schemas.openxmlformats.org/markup-compatibility/2006">
    <mc:Choice Requires="x15">
      <x15ac:absPath xmlns:x15ac="http://schemas.microsoft.com/office/spreadsheetml/2010/11/ac" url="https://reykjavikuniversity-my.sharepoint.com/personal/hannesp_ru_is/Documents/HR skjöl og fleir/Kúrssar/Mech I og Cyber physical systems/2025/"/>
    </mc:Choice>
  </mc:AlternateContent>
  <xr:revisionPtr revIDLastSave="0" documentId="8_{64447879-0FEB-4D96-87D2-01F801260EE7}" xr6:coauthVersionLast="47" xr6:coauthVersionMax="47" xr10:uidLastSave="{00000000-0000-0000-0000-000000000000}"/>
  <bookViews>
    <workbookView xWindow="340" yWindow="520" windowWidth="68460" windowHeight="26600" firstSheet="1" activeTab="1" xr2:uid="{00000000-000D-0000-FFFF-FFFF00000000}"/>
  </bookViews>
  <sheets>
    <sheet name="Sheet1" sheetId="1" r:id="rId1"/>
    <sheet name="print list" sheetId="3" r:id="rId2"/>
    <sheet name="Sheet2" sheetId="2" r:id="rId3"/>
  </sheets>
  <definedNames>
    <definedName name="Dollar">Sheet2!$R$2</definedName>
    <definedName name="fjöldi">Sheet2!$Q$2</definedName>
    <definedName name="Flut">Sheet2!$T$2</definedName>
    <definedName name="isk_flutt">Sheet2!$W$2</definedName>
    <definedName name="pounds">Sheet2!$S$2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7" i="2" l="1"/>
  <c r="J46" i="2"/>
  <c r="J44" i="2"/>
  <c r="J45" i="2"/>
  <c r="J42" i="2"/>
  <c r="J43" i="2"/>
  <c r="I36" i="2"/>
  <c r="K32" i="2"/>
  <c r="L32" i="2" s="1"/>
  <c r="K31" i="2"/>
  <c r="L31" i="2" s="1"/>
  <c r="K28" i="2"/>
  <c r="L28" i="2" s="1"/>
  <c r="K27" i="2"/>
  <c r="L27" i="2" s="1"/>
  <c r="K22" i="2"/>
  <c r="L22" i="2" s="1"/>
  <c r="K21" i="2"/>
  <c r="L21" i="2" s="1"/>
  <c r="K13" i="2"/>
  <c r="L13" i="2" s="1"/>
  <c r="H13" i="2"/>
  <c r="I13" i="2"/>
  <c r="K2" i="2"/>
  <c r="L2" i="2" s="1"/>
  <c r="L36" i="2" s="1"/>
  <c r="V2" i="2"/>
  <c r="O3" i="2"/>
  <c r="O4" i="2"/>
  <c r="O5" i="2"/>
  <c r="O6" i="2"/>
  <c r="O7" i="2"/>
  <c r="O9" i="2"/>
  <c r="O10" i="2"/>
  <c r="O11" i="2"/>
  <c r="O12" i="2"/>
  <c r="O13" i="2"/>
  <c r="O14" i="2"/>
  <c r="O15" i="2"/>
  <c r="O16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2" i="2"/>
  <c r="I9" i="2"/>
  <c r="I10" i="2"/>
  <c r="I11" i="2"/>
  <c r="I12" i="2"/>
  <c r="I14" i="2"/>
  <c r="I21" i="2"/>
  <c r="I22" i="2"/>
  <c r="I24" i="2"/>
  <c r="I25" i="2"/>
  <c r="I26" i="2"/>
  <c r="I32" i="2"/>
  <c r="I33" i="2"/>
  <c r="I34" i="2"/>
  <c r="I35" i="2"/>
  <c r="I2" i="2"/>
  <c r="H3" i="2"/>
  <c r="I3" i="2" s="1"/>
  <c r="H4" i="2"/>
  <c r="I4" i="2" s="1"/>
  <c r="H5" i="2"/>
  <c r="I5" i="2" s="1"/>
  <c r="H6" i="2"/>
  <c r="I6" i="2" s="1"/>
  <c r="H7" i="2"/>
  <c r="I7" i="2" s="1"/>
  <c r="H8" i="2"/>
  <c r="I8" i="2" s="1"/>
  <c r="H9" i="2"/>
  <c r="H10" i="2"/>
  <c r="H11" i="2"/>
  <c r="H12" i="2"/>
  <c r="H14" i="2"/>
  <c r="H15" i="2"/>
  <c r="I15" i="2" s="1"/>
  <c r="H16" i="2"/>
  <c r="I16" i="2" s="1"/>
  <c r="H17" i="2"/>
  <c r="I17" i="2" s="1"/>
  <c r="H18" i="2"/>
  <c r="I18" i="2" s="1"/>
  <c r="H19" i="2"/>
  <c r="I19" i="2" s="1"/>
  <c r="H20" i="2"/>
  <c r="I20" i="2" s="1"/>
  <c r="H21" i="2"/>
  <c r="H22" i="2"/>
  <c r="H23" i="2"/>
  <c r="I23" i="2" s="1"/>
  <c r="H24" i="2"/>
  <c r="H25" i="2"/>
  <c r="H26" i="2"/>
  <c r="H27" i="2"/>
  <c r="I27" i="2" s="1"/>
  <c r="H28" i="2"/>
  <c r="I28" i="2" s="1"/>
  <c r="H29" i="2"/>
  <c r="I29" i="2" s="1"/>
  <c r="H30" i="2"/>
  <c r="I30" i="2" s="1"/>
  <c r="H31" i="2"/>
  <c r="I31" i="2" s="1"/>
  <c r="H32" i="2"/>
  <c r="H33" i="2"/>
  <c r="H34" i="2"/>
  <c r="H35" i="2"/>
  <c r="H2" i="2"/>
  <c r="K12" i="2"/>
  <c r="L12" i="2" s="1"/>
  <c r="K3" i="2"/>
  <c r="L3" i="2" s="1"/>
  <c r="K4" i="2"/>
  <c r="L4" i="2" s="1"/>
  <c r="K5" i="2"/>
  <c r="L5" i="2" s="1"/>
  <c r="K6" i="2"/>
  <c r="L6" i="2" s="1"/>
  <c r="K7" i="2"/>
  <c r="L7" i="2" s="1"/>
  <c r="K8" i="2"/>
  <c r="L8" i="2" s="1"/>
  <c r="K9" i="2"/>
  <c r="L9" i="2" s="1"/>
  <c r="K10" i="2"/>
  <c r="L10" i="2" s="1"/>
  <c r="K11" i="2"/>
  <c r="L11" i="2" s="1"/>
  <c r="K14" i="2"/>
  <c r="L14" i="2" s="1"/>
  <c r="K15" i="2"/>
  <c r="L15" i="2" s="1"/>
  <c r="K16" i="2"/>
  <c r="L16" i="2" s="1"/>
  <c r="K17" i="2"/>
  <c r="L17" i="2" s="1"/>
  <c r="K18" i="2"/>
  <c r="L18" i="2" s="1"/>
  <c r="K19" i="2"/>
  <c r="L19" i="2" s="1"/>
  <c r="K20" i="2"/>
  <c r="L20" i="2" s="1"/>
  <c r="K23" i="2"/>
  <c r="L23" i="2" s="1"/>
  <c r="K24" i="2"/>
  <c r="L24" i="2" s="1"/>
  <c r="K25" i="2"/>
  <c r="L25" i="2" s="1"/>
  <c r="K26" i="2"/>
  <c r="L26" i="2" s="1"/>
  <c r="K29" i="2"/>
  <c r="L29" i="2" s="1"/>
  <c r="K30" i="2"/>
  <c r="L30" i="2" s="1"/>
  <c r="K33" i="2"/>
  <c r="L33" i="2" s="1"/>
  <c r="K34" i="2"/>
  <c r="L34" i="2" s="1"/>
  <c r="K35" i="2"/>
  <c r="L35" i="2" s="1"/>
  <c r="H36" i="1"/>
  <c r="H35" i="1"/>
  <c r="H34" i="1"/>
  <c r="J33" i="1"/>
  <c r="H33" i="1"/>
  <c r="J32" i="1"/>
  <c r="H32" i="1"/>
  <c r="H31" i="1"/>
  <c r="H30" i="1"/>
  <c r="H29" i="1"/>
  <c r="H28" i="1"/>
  <c r="H27" i="1"/>
  <c r="H26" i="1"/>
  <c r="H25" i="1"/>
  <c r="J24" i="1"/>
  <c r="H24" i="1"/>
  <c r="H23" i="1"/>
  <c r="H22" i="1"/>
  <c r="H21" i="1"/>
  <c r="H20" i="1"/>
  <c r="H19" i="1"/>
  <c r="J18" i="1"/>
  <c r="H18" i="1"/>
  <c r="H17" i="1"/>
  <c r="H16" i="1"/>
  <c r="H15" i="1"/>
  <c r="H14" i="1"/>
  <c r="H13" i="1"/>
  <c r="H12" i="1"/>
  <c r="H11" i="1"/>
  <c r="H10" i="1"/>
  <c r="H9" i="1"/>
  <c r="H8" i="1"/>
  <c r="H7" i="1"/>
  <c r="J6" i="1"/>
  <c r="H6" i="1"/>
  <c r="H5" i="1"/>
  <c r="H4" i="1"/>
  <c r="H3" i="1"/>
  <c r="H2" i="1"/>
  <c r="H37" i="1" s="1"/>
  <c r="O36" i="2" l="1"/>
  <c r="W2" i="2" l="1"/>
  <c r="U2" i="2"/>
  <c r="J3" i="2" l="1"/>
  <c r="J15" i="2"/>
  <c r="J27" i="2"/>
  <c r="J4" i="2"/>
  <c r="J16" i="2"/>
  <c r="J28" i="2"/>
  <c r="J20" i="2"/>
  <c r="M9" i="2"/>
  <c r="J9" i="2"/>
  <c r="J33" i="2"/>
  <c r="J10" i="2"/>
  <c r="J34" i="2"/>
  <c r="M11" i="2"/>
  <c r="M2" i="2"/>
  <c r="J23" i="2"/>
  <c r="M25" i="2"/>
  <c r="J5" i="2"/>
  <c r="J17" i="2"/>
  <c r="J29" i="2"/>
  <c r="J6" i="2"/>
  <c r="J18" i="2"/>
  <c r="J30" i="2"/>
  <c r="J7" i="2"/>
  <c r="J19" i="2"/>
  <c r="J31" i="2"/>
  <c r="J32" i="2"/>
  <c r="M22" i="2"/>
  <c r="J21" i="2"/>
  <c r="M10" i="2"/>
  <c r="J22" i="2"/>
  <c r="M24" i="2"/>
  <c r="J35" i="2"/>
  <c r="J8" i="2"/>
  <c r="M12" i="2"/>
  <c r="J11" i="2"/>
  <c r="J12" i="2"/>
  <c r="J24" i="2"/>
  <c r="J2" i="2"/>
  <c r="M14" i="2"/>
  <c r="M26" i="2"/>
  <c r="J14" i="2"/>
  <c r="M3" i="2"/>
  <c r="M16" i="2"/>
  <c r="J13" i="2"/>
  <c r="J25" i="2"/>
  <c r="M13" i="2"/>
  <c r="M15" i="2"/>
  <c r="M27" i="2"/>
  <c r="J26" i="2"/>
  <c r="M18" i="2"/>
  <c r="M33" i="2"/>
  <c r="M21" i="2"/>
  <c r="M29" i="2"/>
  <c r="M7" i="2"/>
  <c r="M8" i="2"/>
  <c r="M6" i="2"/>
  <c r="M34" i="2"/>
  <c r="M23" i="2"/>
  <c r="M32" i="2"/>
  <c r="M4" i="2"/>
  <c r="M19" i="2"/>
  <c r="M28" i="2"/>
  <c r="M35" i="2"/>
  <c r="M30" i="2"/>
  <c r="M20" i="2"/>
  <c r="M31" i="2"/>
  <c r="M17" i="2"/>
  <c r="M5" i="2"/>
  <c r="J37" i="2" l="1"/>
</calcChain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6AADB734409143AA9D61391FBD2F8F6B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51915" y="904875"/>
          <a:ext cx="3676650" cy="28479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423547C6B2D5417F8CE980F40E29F1C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051915" y="3352800"/>
          <a:ext cx="4686300" cy="46482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0E97F68E35A547A7B51C5185B8CB99F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051915" y="5483225"/>
          <a:ext cx="4562475" cy="42767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6C88F4C58EBF4C3E8F04422C0509CA3D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4051915" y="7677150"/>
          <a:ext cx="4953000" cy="3810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" name="ID_A31DD8CD92E5429F8EA6369AB35EB69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4051915" y="8324850"/>
          <a:ext cx="4733925" cy="3848100"/>
        </a:xfrm>
        <a:prstGeom prst="rect">
          <a:avLst/>
        </a:prstGeom>
        <a:noFill/>
        <a:ln w="9525">
          <a:noFill/>
        </a:ln>
      </xdr:spPr>
    </xdr:pic>
  </etc:cellImage>
</etc:cellImage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<sst xmlns="http://schemas.openxmlformats.org/spreadsheetml/2006/main" count="390" uniqueCount="167">
  <si>
    <t>Units</t>
  </si>
  <si>
    <t>Item</t>
  </si>
  <si>
    <t>Price</t>
  </si>
  <si>
    <t>URL</t>
  </si>
  <si>
    <t>Note</t>
  </si>
  <si>
    <t>SKU</t>
  </si>
  <si>
    <t>PRICE</t>
  </si>
  <si>
    <t>TOTAL</t>
  </si>
  <si>
    <t>Raspberry Pi Zero 2 W</t>
  </si>
  <si>
    <t>https://thepihut.com/products/raspberry-pi-zero-2?variant=43855634497731</t>
  </si>
  <si>
    <t>RA743</t>
  </si>
  <si>
    <t>Micro-SD card (16 GB)</t>
  </si>
  <si>
    <t>https://www.aliexpress.com/item/1005002798030401.html</t>
  </si>
  <si>
    <t>RA014</t>
  </si>
  <si>
    <t>GP2Y0A02YK IR distance sensor</t>
  </si>
  <si>
    <t>https://www.aliexpress.com/item/1005007556918786.html</t>
  </si>
  <si>
    <t>AB065</t>
  </si>
  <si>
    <t>TCS34725 color sensor breakout</t>
  </si>
  <si>
    <t>https://www.aliexpress.com/item/1005006745936264.html</t>
  </si>
  <si>
    <t>NB072</t>
  </si>
  <si>
    <t>ICM-20948 Sensor Module 9 Axis MEMS Motion Tracking Device Sensor</t>
  </si>
  <si>
    <t>https://www.aliexpress.com/item/1005005499263696.html</t>
  </si>
  <si>
    <t>DRV8833 DC Motor Drive Board Module Dual Motor Driver</t>
  </si>
  <si>
    <t>https://www.aliexpress.com/item/1005008401794306.html</t>
  </si>
  <si>
    <t>XT174</t>
  </si>
  <si>
    <t>MCP3008-I/P Analogue to Digital converter</t>
  </si>
  <si>
    <t>https://www.aliexpress.com/item/1005004654002523.htm</t>
  </si>
  <si>
    <t>unavailable</t>
  </si>
  <si>
    <t>0.96 inch OLED IIC Display Module SSD 1306</t>
  </si>
  <si>
    <t>https://www.aliexpress.com/item/1005004355547926.html</t>
  </si>
  <si>
    <t>AA139</t>
  </si>
  <si>
    <t>Half sized breadboard</t>
  </si>
  <si>
    <t>https://www.aliexpress.com/item/1005005995135021.html</t>
  </si>
  <si>
    <t>AA069</t>
  </si>
  <si>
    <t>Male/Female Jumper Wires - 20 x 6" (150mm)</t>
  </si>
  <si>
    <t>https://www.aliexpress.com/item/1005007306722061.html</t>
  </si>
  <si>
    <t>AA044</t>
  </si>
  <si>
    <t>Male/Male Jumper Wires - 20 x 6" (150mm)</t>
  </si>
  <si>
    <t>AA045</t>
  </si>
  <si>
    <t>Micro Metal Geared motor w/Encoder - 12V 300RPM 50:1</t>
  </si>
  <si>
    <t>https://www.aliexpress.com/item/1005006213216702.html</t>
  </si>
  <si>
    <t>JB334</t>
  </si>
  <si>
    <t>Wheel 42x19mm (Pair)</t>
  </si>
  <si>
    <t>https://www.aliexpress.com/item/32809043739.html</t>
  </si>
  <si>
    <t>ND013</t>
  </si>
  <si>
    <t>Steel Swivel Ball Caster Wheel</t>
  </si>
  <si>
    <t>https://www.aliexpress.com/item/1005003191891234.html</t>
  </si>
  <si>
    <t>AD020</t>
  </si>
  <si>
    <t>Micro Metal Gearmotor Extended Bracket (Pair)</t>
  </si>
  <si>
    <t>https://www.aliexpress.com/item/1005006048876448.html</t>
  </si>
  <si>
    <t>ND014</t>
  </si>
  <si>
    <t>Powerbank (5Ah, PD, 2 USB outputs)</t>
  </si>
  <si>
    <t>https://www.aliexpress.com/item/1005008649308284.html</t>
  </si>
  <si>
    <t>Size: 98.5mm x 66 mm x 26.1 mm at 10000 mAh</t>
  </si>
  <si>
    <t>DC 3.5mm x 1.35mm Male Plug DC Power Wire Pigtail</t>
  </si>
  <si>
    <t>https://www.aliexpress.com/item/1005007441809776.html</t>
  </si>
  <si>
    <t>MOQ 30</t>
  </si>
  <si>
    <t xml:space="preserve">LM2596S DC High Efficiency Voltage Regulator </t>
  </si>
  <si>
    <t>https://www.aliexpress.com/item/1005008604867476.html</t>
  </si>
  <si>
    <t>AA104</t>
  </si>
  <si>
    <t>30cm USB-A Micro USB cable</t>
  </si>
  <si>
    <t>https://www.aliexpress.com/item/1005008421975788.html</t>
  </si>
  <si>
    <t>XT172</t>
  </si>
  <si>
    <t>Plexiglass platform</t>
  </si>
  <si>
    <t>Redesign</t>
  </si>
  <si>
    <t>M2.5 6mm Vinyl Standoff screws set</t>
  </si>
  <si>
    <t>https://www.aliexpress.com/item/1005007856069149.html</t>
  </si>
  <si>
    <t>The screws may be too short for a 4 mm plexi sheet</t>
  </si>
  <si>
    <t>GB345+GB391+GB425</t>
  </si>
  <si>
    <t>MOQ 50</t>
  </si>
  <si>
    <t>M3 30mm Vinyl Standoff screws set</t>
  </si>
  <si>
    <t>GB364+GB406+GB425</t>
  </si>
  <si>
    <t>Rubberbands 4cm</t>
  </si>
  <si>
    <t>https://www.aliexpress.com/item/1005007404087634.html</t>
  </si>
  <si>
    <t>Color sensor/IR sensor bracket</t>
  </si>
  <si>
    <t>AC245</t>
  </si>
  <si>
    <t>self-cutting screws</t>
  </si>
  <si>
    <t>Hold the color and disance sensor in the bracket</t>
  </si>
  <si>
    <t>LED 3.5mm</t>
  </si>
  <si>
    <t>LED Hello world/GPIO</t>
  </si>
  <si>
    <t>AC001</t>
  </si>
  <si>
    <t>330 Ohm resistor</t>
  </si>
  <si>
    <t>LED and voltage split 5V -&gt; 3V</t>
  </si>
  <si>
    <t>AC093</t>
  </si>
  <si>
    <t>680 Ohm resistor</t>
  </si>
  <si>
    <t>Voltage splits</t>
  </si>
  <si>
    <t>NC216</t>
  </si>
  <si>
    <t>1 KOhm resistor</t>
  </si>
  <si>
    <t>Pull-up for sleep pin on DRV8833</t>
  </si>
  <si>
    <t>AC036</t>
  </si>
  <si>
    <t>220 Ohm resistor</t>
  </si>
  <si>
    <t>Voltage split 12V to 3V</t>
  </si>
  <si>
    <t>AC038</t>
  </si>
  <si>
    <t>3Pin Female Header 2.54mm</t>
  </si>
  <si>
    <t>https://www.aliexpress.com/item/1005003610333849.html</t>
  </si>
  <si>
    <t>Similar model, 2.54mm pitch, single row female 3P, MOQ 50</t>
  </si>
  <si>
    <t>12Pin Female Header 2.54mm</t>
  </si>
  <si>
    <t>Distribution board?</t>
  </si>
  <si>
    <t>Similar model, 2.54mm pitch, single row female 12P MOQ 10</t>
  </si>
  <si>
    <t>PCB Board Prototype Board Blue 2x8cm</t>
  </si>
  <si>
    <t>https://www.aliexpress.com/item/1005007129593182.html</t>
  </si>
  <si>
    <t>NC045</t>
  </si>
  <si>
    <t xml:space="preserve">Micro USB OTG Adapter Micro USB Male To USB 2.0 Female Cable </t>
  </si>
  <si>
    <t>https://www.aliexpress.com/item/1005004409010013.html</t>
  </si>
  <si>
    <t>RA137</t>
  </si>
  <si>
    <t>Mini -compatible to HDMI-compatible Adapter</t>
  </si>
  <si>
    <t>https://www.aliexpress.com/item/1005006266908369.html</t>
  </si>
  <si>
    <t>RA205</t>
  </si>
  <si>
    <t xml:space="preserve">Hvað </t>
  </si>
  <si>
    <t xml:space="preserve">Comment </t>
  </si>
  <si>
    <t xml:space="preserve">Frá hverjum </t>
  </si>
  <si>
    <t xml:space="preserve">númer </t>
  </si>
  <si>
    <t xml:space="preserve">verð/stk </t>
  </si>
  <si>
    <t xml:space="preserve">Fjöldi í kiti </t>
  </si>
  <si>
    <t xml:space="preserve">Gjaldmiðill </t>
  </si>
  <si>
    <t xml:space="preserve">Verð á vöru í gjaldmiðli </t>
  </si>
  <si>
    <t xml:space="preserve">vöru verð í isk án vask </t>
  </si>
  <si>
    <t>kit verð með vsk + fult</t>
  </si>
  <si>
    <t xml:space="preserve">heildarverð í gjaldeyri </t>
  </si>
  <si>
    <t>Heidarverð isk án vsk</t>
  </si>
  <si>
    <t>heildarverð með vsk og flutting</t>
  </si>
  <si>
    <t>Heildarfjöldi hluta</t>
  </si>
  <si>
    <t>Heildarfjöldi kita</t>
  </si>
  <si>
    <t>Gengi dollar</t>
  </si>
  <si>
    <t>Gengi Pounds</t>
  </si>
  <si>
    <t>Flutingur</t>
  </si>
  <si>
    <t>Flutingur per item</t>
  </si>
  <si>
    <t>flutingur isk</t>
  </si>
  <si>
    <t xml:space="preserve">Flutingur per item isk </t>
  </si>
  <si>
    <t xml:space="preserve">Raspberry Pi Zero 2 W / comes </t>
  </si>
  <si>
    <t xml:space="preserve">Pi hut </t>
  </si>
  <si>
    <t xml:space="preserve"> SC1176</t>
  </si>
  <si>
    <t>11,95</t>
  </si>
  <si>
    <t>Pounds</t>
  </si>
  <si>
    <t xml:space="preserve">Anthony </t>
  </si>
  <si>
    <t>2,57</t>
  </si>
  <si>
    <t>Dollar</t>
  </si>
  <si>
    <t>3,57</t>
  </si>
  <si>
    <t>1,5</t>
  </si>
  <si>
    <t>3,2</t>
  </si>
  <si>
    <t>1,29</t>
  </si>
  <si>
    <t>0,29</t>
  </si>
  <si>
    <t>0,36</t>
  </si>
  <si>
    <t xml:space="preserve">Do they have a encoder? </t>
  </si>
  <si>
    <t>4,48</t>
  </si>
  <si>
    <t>0,6</t>
  </si>
  <si>
    <t>0,26</t>
  </si>
  <si>
    <t>0,24</t>
  </si>
  <si>
    <t>0,4</t>
  </si>
  <si>
    <t>0,45</t>
  </si>
  <si>
    <t>0,15</t>
  </si>
  <si>
    <t>0,18</t>
  </si>
  <si>
    <t>2,49</t>
  </si>
  <si>
    <t>0,05</t>
  </si>
  <si>
    <t>0,04</t>
  </si>
  <si>
    <t>0,1</t>
  </si>
  <si>
    <t>0,14</t>
  </si>
  <si>
    <t>0,48</t>
  </si>
  <si>
    <t>0,5</t>
  </si>
  <si>
    <t>Kit price per student with vask</t>
  </si>
  <si>
    <t>Total cost wth Vask</t>
  </si>
  <si>
    <t xml:space="preserve"> </t>
  </si>
  <si>
    <t>Price per student if 80 but 60 show up</t>
  </si>
  <si>
    <t>Price per student if 80 but 70 show up</t>
  </si>
  <si>
    <t>Price per student if 90 but 60 show up</t>
  </si>
  <si>
    <t>Price per student if 90 but 70 show up</t>
  </si>
  <si>
    <t>Price per student if 90 but 80 show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</si>
</sst>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US$&quot;#,##0.00;\-&quot;US$&quot;#,##0.00"/>
  </numFmts>
  <fonts count="8">
    <font>
      <sz val="11"/>
      <color theme="1"/>
      <name val="Aptos Narrow"/>
      <charset val="134"/>
      <scheme val="minor"/>
    </font>
    <font>
      <sz val="11"/>
      <color rgb="FFFF0000"/>
      <name val="Aptos Narrow"/>
      <family val="4"/>
      <charset val="134"/>
      <scheme val="minor"/>
    </font>
    <font>
      <u/>
      <sz val="11"/>
      <color theme="10"/>
      <name val="Aptos Narrow"/>
      <family val="4"/>
      <charset val="134"/>
      <scheme val="minor"/>
    </font>
    <font>
      <u/>
      <sz val="11"/>
      <color rgb="FF800080"/>
      <name val="Aptos Narrow"/>
      <family val="4"/>
      <charset val="134"/>
      <scheme val="minor"/>
    </font>
    <font>
      <sz val="12"/>
      <name val="宋体"/>
      <charset val="134"/>
    </font>
    <font>
      <sz val="11"/>
      <color theme="1"/>
      <name val="Aptos Narrow"/>
      <scheme val="minor"/>
    </font>
    <font>
      <sz val="11"/>
      <color rgb="FF000000"/>
      <name val="Aptos Narrow"/>
      <scheme val="minor"/>
    </font>
    <font>
      <u/>
      <sz val="11"/>
      <color rgb="FF467886"/>
      <name val="Aptos Narrow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/>
    <xf numFmtId="6" fontId="0" fillId="0" borderId="0" xfId="0" applyNumberFormat="1"/>
    <xf numFmtId="0" fontId="2" fillId="0" borderId="0" xfId="1" applyAlignment="1">
      <alignment wrapText="1"/>
    </xf>
    <xf numFmtId="0" fontId="3" fillId="0" borderId="0" xfId="1" applyFont="1" applyAlignment="1">
      <alignment wrapText="1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1"/>
    <xf numFmtId="0" fontId="5" fillId="0" borderId="0" xfId="0" applyFont="1"/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2" fontId="0" fillId="0" borderId="0" xfId="0" applyNumberFormat="1"/>
    <xf numFmtId="2" fontId="5" fillId="0" borderId="0" xfId="0" applyNumberFormat="1" applyFont="1"/>
    <xf numFmtId="4" fontId="0" fillId="0" borderId="0" xfId="0" applyNumberForma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wrapText="1"/>
    </xf>
    <xf numFmtId="0" fontId="7" fillId="0" borderId="1" xfId="0" applyFont="1" applyBorder="1"/>
  </cellXfs>
  <cellStyles count="5">
    <cellStyle name="Hyperlink" xfId="1" builtinId="8"/>
    <cellStyle name="Normal" xfId="0" builtinId="0"/>
    <cellStyle name="常规 13" xfId="3" xr:uid="{00000000-0005-0000-0000-000032000000}"/>
    <cellStyle name="常规 3 2" xfId="2" xr:uid="{00000000-0005-0000-0000-000031000000}"/>
    <cellStyle name="常规 3 2 10" xfId="4" xr:uid="{00000000-0005-0000-0000-000033000000}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ellimages.xml.rels><?xml version="1.0" encoding="UTF-8" standalone="yes"?>
<Relationships xmlns="http://schemas.openxmlformats.org/package/2006/relationships"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Relationship Id="rId5" Type="http://schemas.openxmlformats.org/officeDocument/2006/relationships/image" Target="media/image5.png"/><Relationship Id="rId4" Type="http://schemas.openxmlformats.org/officeDocument/2006/relationships/image" Target="media/image4.png"/></Relationships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www.wps.cn/officeDocument/2020/cellImage" Target="cellimag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alcChain" Target="calcChain.xml"/><Relationship Id="rId5" Type="http://schemas.openxmlformats.org/officeDocument/2006/relationships/styles" Target="styles.xml"/><Relationship Id="rId10" Type="http://schemas.microsoft.com/office/2017/06/relationships/rdRichValueTypes" Target="richData/rdRichValueTypes.xml"/><Relationship Id="rId4" Type="http://schemas.openxmlformats.org/officeDocument/2006/relationships/theme" Target="theme/theme1.xml"/><Relationship Id="rId9" Type="http://schemas.microsoft.com/office/2017/06/relationships/rdRichValueStructure" Target="richData/rdrichvaluestructure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fb t="e">#NAME?</fb>
    <v>4</v>
    <v>1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iexpress.com/item/1005004355547926.html" TargetMode="External"/><Relationship Id="rId13" Type="http://schemas.openxmlformats.org/officeDocument/2006/relationships/hyperlink" Target="https://www.aliexpress.com/item/32809043739.html" TargetMode="External"/><Relationship Id="rId18" Type="http://schemas.openxmlformats.org/officeDocument/2006/relationships/hyperlink" Target="https://www.aliexpress.com/item/1005003610333849.html" TargetMode="External"/><Relationship Id="rId26" Type="http://schemas.openxmlformats.org/officeDocument/2006/relationships/hyperlink" Target="https://www.aliexpress.com/item/1005008604867476.html" TargetMode="External"/><Relationship Id="rId3" Type="http://schemas.openxmlformats.org/officeDocument/2006/relationships/hyperlink" Target="https://www.aliexpress.com/item/1005007556918786.html" TargetMode="External"/><Relationship Id="rId21" Type="http://schemas.openxmlformats.org/officeDocument/2006/relationships/hyperlink" Target="https://www.aliexpress.com/item/1005007129593182.html" TargetMode="External"/><Relationship Id="rId7" Type="http://schemas.openxmlformats.org/officeDocument/2006/relationships/hyperlink" Target="https://www.aliexpress.com/item/1005004654002523.htm" TargetMode="External"/><Relationship Id="rId12" Type="http://schemas.openxmlformats.org/officeDocument/2006/relationships/hyperlink" Target="https://www.aliexpress.com/item/1005006213216702.html" TargetMode="External"/><Relationship Id="rId17" Type="http://schemas.openxmlformats.org/officeDocument/2006/relationships/hyperlink" Target="https://www.aliexpress.com/item/1005005499263696.html" TargetMode="External"/><Relationship Id="rId25" Type="http://schemas.openxmlformats.org/officeDocument/2006/relationships/hyperlink" Target="https://www.aliexpress.com/item/1005007441809776.html" TargetMode="External"/><Relationship Id="rId2" Type="http://schemas.openxmlformats.org/officeDocument/2006/relationships/hyperlink" Target="https://www.aliexpress.com/item/1005002798030401.html" TargetMode="External"/><Relationship Id="rId16" Type="http://schemas.openxmlformats.org/officeDocument/2006/relationships/hyperlink" Target="https://www.aliexpress.com/item/1005007404087634.html" TargetMode="External"/><Relationship Id="rId20" Type="http://schemas.openxmlformats.org/officeDocument/2006/relationships/hyperlink" Target="https://www.aliexpress.com/item/1005006048876448.html" TargetMode="External"/><Relationship Id="rId1" Type="http://schemas.openxmlformats.org/officeDocument/2006/relationships/hyperlink" Target="https://thepihut.com/products/raspberry-pi-zero-2?variant=43855634497731" TargetMode="External"/><Relationship Id="rId6" Type="http://schemas.openxmlformats.org/officeDocument/2006/relationships/hyperlink" Target="https://www.aliexpress.com/item/1005008401794306.html" TargetMode="External"/><Relationship Id="rId11" Type="http://schemas.openxmlformats.org/officeDocument/2006/relationships/hyperlink" Target="https://www.aliexpress.com/item/1005007306722061.html" TargetMode="External"/><Relationship Id="rId24" Type="http://schemas.openxmlformats.org/officeDocument/2006/relationships/hyperlink" Target="https://www.aliexpress.com/item/1005008421975788.html" TargetMode="External"/><Relationship Id="rId5" Type="http://schemas.openxmlformats.org/officeDocument/2006/relationships/hyperlink" Target="https://www.aliexpress.com/item/1005008649308284.html" TargetMode="External"/><Relationship Id="rId15" Type="http://schemas.openxmlformats.org/officeDocument/2006/relationships/hyperlink" Target="https://www.aliexpress.com/item/1005007856069149.html" TargetMode="External"/><Relationship Id="rId23" Type="http://schemas.openxmlformats.org/officeDocument/2006/relationships/hyperlink" Target="https://www.aliexpress.com/item/1005003610333849.html" TargetMode="External"/><Relationship Id="rId10" Type="http://schemas.openxmlformats.org/officeDocument/2006/relationships/hyperlink" Target="https://www.aliexpress.com/item/1005007306722061.html" TargetMode="External"/><Relationship Id="rId19" Type="http://schemas.openxmlformats.org/officeDocument/2006/relationships/hyperlink" Target="https://www.aliexpress.com/item/1005004409010013.html" TargetMode="External"/><Relationship Id="rId4" Type="http://schemas.openxmlformats.org/officeDocument/2006/relationships/hyperlink" Target="https://www.aliexpress.com/item/1005006745936264.html" TargetMode="External"/><Relationship Id="rId9" Type="http://schemas.openxmlformats.org/officeDocument/2006/relationships/hyperlink" Target="https://www.aliexpress.com/item/1005005995135021.html" TargetMode="External"/><Relationship Id="rId14" Type="http://schemas.openxmlformats.org/officeDocument/2006/relationships/hyperlink" Target="https://www.aliexpress.com/item/1005003191891234.html" TargetMode="External"/><Relationship Id="rId22" Type="http://schemas.openxmlformats.org/officeDocument/2006/relationships/hyperlink" Target="https://www.aliexpress.com/item/1005007856069149.html" TargetMode="External"/><Relationship Id="rId27" Type="http://schemas.openxmlformats.org/officeDocument/2006/relationships/hyperlink" Target="https://www.aliexpress.com/item/1005006266908369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zoomScale="140" zoomScaleNormal="140" workbookViewId="0">
      <selection sqref="A1:F36"/>
    </sheetView>
  </sheetViews>
  <sheetFormatPr defaultColWidth="8.875" defaultRowHeight="15"/>
  <cols>
    <col min="1" max="1" width="5.125" customWidth="1"/>
    <col min="2" max="2" width="59.625" customWidth="1"/>
    <col min="4" max="4" width="22.625" style="1" customWidth="1"/>
    <col min="5" max="5" width="10.375" customWidth="1"/>
    <col min="6" max="6" width="8.875" style="2"/>
    <col min="7" max="7" width="9" style="3"/>
    <col min="8" max="8" width="10" style="3"/>
    <col min="9" max="9" width="18" style="4" customWidth="1"/>
    <col min="10" max="10" width="13" style="5"/>
    <col min="11" max="12" width="8.875" style="5"/>
  </cols>
  <sheetData>
    <row r="1" spans="1:12" ht="15.95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s="2" t="s">
        <v>5</v>
      </c>
      <c r="G1" s="3" t="s">
        <v>6</v>
      </c>
      <c r="H1" s="3" t="s">
        <v>7</v>
      </c>
      <c r="I1" s="4" t="s">
        <v>4</v>
      </c>
    </row>
    <row r="2" spans="1:12" ht="63.95">
      <c r="A2">
        <v>1</v>
      </c>
      <c r="B2" t="s">
        <v>8</v>
      </c>
      <c r="C2" s="6">
        <v>3000</v>
      </c>
      <c r="D2" s="7" t="s">
        <v>9</v>
      </c>
      <c r="F2" s="2" t="s">
        <v>10</v>
      </c>
      <c r="G2" s="3">
        <v>19.29</v>
      </c>
      <c r="H2" s="3">
        <f>A2*G2</f>
        <v>19.29</v>
      </c>
    </row>
    <row r="3" spans="1:12" ht="48">
      <c r="A3">
        <v>1</v>
      </c>
      <c r="B3" t="s">
        <v>11</v>
      </c>
      <c r="C3">
        <v>300</v>
      </c>
      <c r="D3" s="8" t="s">
        <v>12</v>
      </c>
      <c r="F3" s="2" t="s">
        <v>13</v>
      </c>
      <c r="G3" s="3">
        <v>2.57</v>
      </c>
      <c r="H3" s="3">
        <f t="shared" ref="H3:H36" si="0">A3*G3</f>
        <v>2.57</v>
      </c>
    </row>
    <row r="4" spans="1:12" ht="48">
      <c r="A4">
        <v>1</v>
      </c>
      <c r="B4" t="s">
        <v>14</v>
      </c>
      <c r="C4">
        <v>600</v>
      </c>
      <c r="D4" s="8" t="s">
        <v>15</v>
      </c>
      <c r="F4" s="2" t="s">
        <v>16</v>
      </c>
      <c r="G4" s="3">
        <v>3.57</v>
      </c>
      <c r="H4" s="3">
        <f t="shared" si="0"/>
        <v>3.57</v>
      </c>
    </row>
    <row r="5" spans="1:12" ht="48">
      <c r="A5">
        <v>1</v>
      </c>
      <c r="B5" t="s">
        <v>17</v>
      </c>
      <c r="C5">
        <v>250</v>
      </c>
      <c r="D5" s="8" t="s">
        <v>18</v>
      </c>
      <c r="F5" s="2" t="s">
        <v>19</v>
      </c>
      <c r="G5" s="3">
        <v>1.5</v>
      </c>
      <c r="H5" s="3">
        <f t="shared" si="0"/>
        <v>1.5</v>
      </c>
    </row>
    <row r="6" spans="1:12" ht="36" customHeight="1">
      <c r="A6">
        <v>1</v>
      </c>
      <c r="B6" t="s">
        <v>20</v>
      </c>
      <c r="C6">
        <v>450</v>
      </c>
      <c r="D6" s="8" t="s">
        <v>21</v>
      </c>
      <c r="G6" s="9">
        <v>5</v>
      </c>
      <c r="H6" s="3">
        <f t="shared" si="0"/>
        <v>5</v>
      </c>
      <c r="J6" s="5" t="e" vm="1">
        <f ca="1">_xlfn.DISPIMG("ID_6AADB734409143AA9D61391FBD2F8F6B",1)</f>
        <v>#NAME?</v>
      </c>
      <c r="L6" s="11"/>
    </row>
    <row r="7" spans="1:12" ht="48">
      <c r="A7">
        <v>1</v>
      </c>
      <c r="B7" t="s">
        <v>22</v>
      </c>
      <c r="C7">
        <v>100</v>
      </c>
      <c r="D7" s="8" t="s">
        <v>23</v>
      </c>
      <c r="F7" s="2" t="s">
        <v>24</v>
      </c>
      <c r="G7" s="3">
        <v>3.2</v>
      </c>
      <c r="H7" s="3">
        <f t="shared" si="0"/>
        <v>3.2</v>
      </c>
    </row>
    <row r="8" spans="1:12" ht="48">
      <c r="A8">
        <v>1</v>
      </c>
      <c r="B8" t="s">
        <v>25</v>
      </c>
      <c r="C8">
        <v>300</v>
      </c>
      <c r="D8" s="8" t="s">
        <v>26</v>
      </c>
      <c r="H8" s="3">
        <f t="shared" si="0"/>
        <v>0</v>
      </c>
      <c r="I8" s="4" t="s">
        <v>27</v>
      </c>
    </row>
    <row r="9" spans="1:12" ht="48">
      <c r="A9">
        <v>1</v>
      </c>
      <c r="B9" t="s">
        <v>28</v>
      </c>
      <c r="C9">
        <v>170</v>
      </c>
      <c r="D9" s="7" t="s">
        <v>29</v>
      </c>
      <c r="F9" s="2" t="s">
        <v>30</v>
      </c>
      <c r="G9" s="3">
        <v>1.29</v>
      </c>
      <c r="H9" s="3">
        <f t="shared" si="0"/>
        <v>1.29</v>
      </c>
    </row>
    <row r="10" spans="1:12" ht="48">
      <c r="A10">
        <v>1</v>
      </c>
      <c r="B10" t="s">
        <v>31</v>
      </c>
      <c r="C10">
        <v>500</v>
      </c>
      <c r="D10" s="7" t="s">
        <v>32</v>
      </c>
      <c r="F10" s="2" t="s">
        <v>33</v>
      </c>
      <c r="G10" s="3">
        <v>0.28999999999999998</v>
      </c>
      <c r="H10" s="3">
        <f t="shared" si="0"/>
        <v>0.28999999999999998</v>
      </c>
    </row>
    <row r="11" spans="1:12" ht="48">
      <c r="A11">
        <v>1</v>
      </c>
      <c r="B11" t="s">
        <v>34</v>
      </c>
      <c r="C11">
        <v>270</v>
      </c>
      <c r="D11" s="7" t="s">
        <v>35</v>
      </c>
      <c r="F11" s="2" t="s">
        <v>36</v>
      </c>
      <c r="G11" s="3">
        <v>0.28999999999999998</v>
      </c>
      <c r="H11" s="3">
        <f t="shared" si="0"/>
        <v>0.28999999999999998</v>
      </c>
    </row>
    <row r="12" spans="1:12" ht="48">
      <c r="A12">
        <v>1</v>
      </c>
      <c r="B12" t="s">
        <v>37</v>
      </c>
      <c r="C12">
        <v>270</v>
      </c>
      <c r="D12" s="7" t="s">
        <v>35</v>
      </c>
      <c r="F12" s="2" t="s">
        <v>38</v>
      </c>
      <c r="G12" s="3">
        <v>0.36</v>
      </c>
      <c r="H12" s="3">
        <f t="shared" si="0"/>
        <v>0.36</v>
      </c>
    </row>
    <row r="13" spans="1:12" ht="48">
      <c r="A13">
        <v>2</v>
      </c>
      <c r="B13" t="s">
        <v>39</v>
      </c>
      <c r="C13">
        <v>1000</v>
      </c>
      <c r="D13" s="8" t="s">
        <v>40</v>
      </c>
      <c r="F13" s="2" t="s">
        <v>41</v>
      </c>
      <c r="G13" s="3">
        <v>4.4800000000000004</v>
      </c>
      <c r="H13" s="3">
        <f t="shared" si="0"/>
        <v>8.9600000000000009</v>
      </c>
    </row>
    <row r="14" spans="1:12" ht="32.1">
      <c r="A14">
        <v>1</v>
      </c>
      <c r="B14" t="s">
        <v>42</v>
      </c>
      <c r="C14">
        <v>40</v>
      </c>
      <c r="D14" s="8" t="s">
        <v>43</v>
      </c>
      <c r="F14" s="2" t="s">
        <v>44</v>
      </c>
      <c r="G14" s="3">
        <v>0.6</v>
      </c>
      <c r="H14" s="3">
        <f t="shared" si="0"/>
        <v>0.6</v>
      </c>
    </row>
    <row r="15" spans="1:12" ht="48">
      <c r="A15">
        <v>1</v>
      </c>
      <c r="B15" t="s">
        <v>45</v>
      </c>
      <c r="C15">
        <v>90</v>
      </c>
      <c r="D15" s="8" t="s">
        <v>46</v>
      </c>
      <c r="F15" s="2" t="s">
        <v>47</v>
      </c>
      <c r="G15" s="3">
        <v>0.36</v>
      </c>
      <c r="H15" s="3">
        <f t="shared" si="0"/>
        <v>0.36</v>
      </c>
    </row>
    <row r="16" spans="1:12" ht="48">
      <c r="A16">
        <v>1</v>
      </c>
      <c r="B16" t="s">
        <v>48</v>
      </c>
      <c r="C16">
        <v>40</v>
      </c>
      <c r="D16" s="7" t="s">
        <v>49</v>
      </c>
      <c r="F16" s="2" t="s">
        <v>50</v>
      </c>
      <c r="G16" s="3">
        <v>0.26</v>
      </c>
      <c r="H16" s="3">
        <f t="shared" si="0"/>
        <v>0.26</v>
      </c>
    </row>
    <row r="17" spans="1:12" ht="80.099999999999994">
      <c r="A17">
        <v>1</v>
      </c>
      <c r="B17" t="s">
        <v>51</v>
      </c>
      <c r="C17">
        <v>1875</v>
      </c>
      <c r="D17" s="8" t="s">
        <v>52</v>
      </c>
      <c r="E17" s="1" t="s">
        <v>53</v>
      </c>
      <c r="H17" s="3">
        <f t="shared" si="0"/>
        <v>0</v>
      </c>
      <c r="I17" s="4" t="s">
        <v>27</v>
      </c>
    </row>
    <row r="18" spans="1:12" ht="68.099999999999994" customHeight="1">
      <c r="A18">
        <v>30</v>
      </c>
      <c r="B18" t="s">
        <v>54</v>
      </c>
      <c r="C18">
        <v>50</v>
      </c>
      <c r="D18" s="8" t="s">
        <v>55</v>
      </c>
      <c r="G18" s="9">
        <v>0.24</v>
      </c>
      <c r="H18" s="3">
        <f t="shared" si="0"/>
        <v>7.1999999999999993</v>
      </c>
      <c r="I18" s="4" t="s">
        <v>56</v>
      </c>
      <c r="J18" s="5" t="e" vm="1">
        <f ca="1">_xlfn.DISPIMG("ID_423547C6B2D5417F8CE980F40E29F1C5",1)</f>
        <v>#NAME?</v>
      </c>
      <c r="L18" s="11"/>
    </row>
    <row r="19" spans="1:12" ht="48">
      <c r="A19">
        <v>1</v>
      </c>
      <c r="B19" t="s">
        <v>57</v>
      </c>
      <c r="C19">
        <v>200</v>
      </c>
      <c r="D19" s="8" t="s">
        <v>58</v>
      </c>
      <c r="F19" s="2" t="s">
        <v>59</v>
      </c>
      <c r="G19" s="3">
        <v>0.4</v>
      </c>
      <c r="H19" s="3">
        <f t="shared" si="0"/>
        <v>0.4</v>
      </c>
    </row>
    <row r="20" spans="1:12" ht="48">
      <c r="A20">
        <v>30</v>
      </c>
      <c r="B20" t="s">
        <v>60</v>
      </c>
      <c r="C20">
        <v>48</v>
      </c>
      <c r="D20" s="7" t="s">
        <v>61</v>
      </c>
      <c r="F20" s="2" t="s">
        <v>62</v>
      </c>
      <c r="G20" s="3">
        <v>0.45</v>
      </c>
      <c r="H20" s="3">
        <f t="shared" si="0"/>
        <v>13.5</v>
      </c>
      <c r="I20" s="4" t="s">
        <v>56</v>
      </c>
    </row>
    <row r="21" spans="1:12" ht="15.95">
      <c r="A21">
        <v>1</v>
      </c>
      <c r="B21" t="s">
        <v>63</v>
      </c>
      <c r="E21" t="s">
        <v>64</v>
      </c>
      <c r="H21" s="3">
        <f t="shared" si="0"/>
        <v>0</v>
      </c>
      <c r="I21" s="4" t="s">
        <v>27</v>
      </c>
    </row>
    <row r="22" spans="1:12" ht="80.099999999999994">
      <c r="A22">
        <v>50</v>
      </c>
      <c r="B22" t="s">
        <v>65</v>
      </c>
      <c r="C22">
        <v>24</v>
      </c>
      <c r="D22" s="8" t="s">
        <v>66</v>
      </c>
      <c r="E22" s="1" t="s">
        <v>67</v>
      </c>
      <c r="F22" s="10" t="s">
        <v>68</v>
      </c>
      <c r="G22" s="3">
        <v>0.15</v>
      </c>
      <c r="H22" s="3">
        <f t="shared" si="0"/>
        <v>7.5</v>
      </c>
      <c r="I22" s="4" t="s">
        <v>69</v>
      </c>
    </row>
    <row r="23" spans="1:12" ht="80.099999999999994">
      <c r="A23">
        <v>50</v>
      </c>
      <c r="B23" t="s">
        <v>70</v>
      </c>
      <c r="C23">
        <v>36</v>
      </c>
      <c r="D23" s="8" t="s">
        <v>66</v>
      </c>
      <c r="E23" s="1" t="s">
        <v>67</v>
      </c>
      <c r="F23" s="10" t="s">
        <v>71</v>
      </c>
      <c r="G23" s="3">
        <v>0.18</v>
      </c>
      <c r="H23" s="3">
        <f t="shared" si="0"/>
        <v>9</v>
      </c>
      <c r="I23" s="4" t="s">
        <v>69</v>
      </c>
    </row>
    <row r="24" spans="1:12" ht="72.95" customHeight="1">
      <c r="A24">
        <v>30</v>
      </c>
      <c r="B24" t="s">
        <v>72</v>
      </c>
      <c r="C24">
        <v>20</v>
      </c>
      <c r="D24" s="8" t="s">
        <v>73</v>
      </c>
      <c r="G24" s="9">
        <v>2.4900000000000002</v>
      </c>
      <c r="H24" s="3">
        <f t="shared" si="0"/>
        <v>74.7</v>
      </c>
      <c r="I24" s="4" t="s">
        <v>56</v>
      </c>
      <c r="J24" s="5" t="e" vm="1">
        <f ca="1">_xlfn.DISPIMG("ID_0E97F68E35A547A7B51C5185B8CB99FA",1)</f>
        <v>#NAME?</v>
      </c>
      <c r="L24" s="11"/>
    </row>
    <row r="25" spans="1:12">
      <c r="A25">
        <v>1</v>
      </c>
      <c r="B25" t="s">
        <v>74</v>
      </c>
      <c r="E25" t="s">
        <v>64</v>
      </c>
      <c r="F25" s="2" t="s">
        <v>75</v>
      </c>
      <c r="G25" s="3">
        <v>0.28999999999999998</v>
      </c>
      <c r="H25" s="3">
        <f t="shared" si="0"/>
        <v>0.28999999999999998</v>
      </c>
    </row>
    <row r="26" spans="1:12" ht="80.099999999999994">
      <c r="A26">
        <v>2</v>
      </c>
      <c r="B26" t="s">
        <v>76</v>
      </c>
      <c r="E26" s="1" t="s">
        <v>77</v>
      </c>
      <c r="H26" s="3">
        <f t="shared" si="0"/>
        <v>0</v>
      </c>
    </row>
    <row r="27" spans="1:12">
      <c r="A27">
        <v>1</v>
      </c>
      <c r="B27" t="s">
        <v>78</v>
      </c>
      <c r="E27" t="s">
        <v>79</v>
      </c>
      <c r="F27" s="2" t="s">
        <v>80</v>
      </c>
      <c r="G27" s="3">
        <v>0.05</v>
      </c>
      <c r="H27" s="3">
        <f t="shared" si="0"/>
        <v>0.05</v>
      </c>
    </row>
    <row r="28" spans="1:12">
      <c r="A28">
        <v>2</v>
      </c>
      <c r="B28" t="s">
        <v>81</v>
      </c>
      <c r="E28" t="s">
        <v>82</v>
      </c>
      <c r="F28" s="2" t="s">
        <v>83</v>
      </c>
      <c r="G28" s="3">
        <v>0.04</v>
      </c>
      <c r="H28" s="3">
        <f t="shared" si="0"/>
        <v>0.08</v>
      </c>
    </row>
    <row r="29" spans="1:12">
      <c r="A29">
        <v>2</v>
      </c>
      <c r="B29" t="s">
        <v>84</v>
      </c>
      <c r="E29" t="s">
        <v>85</v>
      </c>
      <c r="F29" s="2" t="s">
        <v>86</v>
      </c>
      <c r="G29" s="3">
        <v>0.04</v>
      </c>
      <c r="H29" s="3">
        <f t="shared" si="0"/>
        <v>0.08</v>
      </c>
    </row>
    <row r="30" spans="1:12">
      <c r="A30">
        <v>1</v>
      </c>
      <c r="B30" t="s">
        <v>87</v>
      </c>
      <c r="E30" t="s">
        <v>88</v>
      </c>
      <c r="F30" s="2" t="s">
        <v>89</v>
      </c>
      <c r="G30" s="3">
        <v>0.04</v>
      </c>
      <c r="H30" s="3">
        <f t="shared" si="0"/>
        <v>0.04</v>
      </c>
    </row>
    <row r="31" spans="1:12">
      <c r="A31">
        <v>1</v>
      </c>
      <c r="B31" t="s">
        <v>90</v>
      </c>
      <c r="E31" t="s">
        <v>91</v>
      </c>
      <c r="F31" s="2" t="s">
        <v>92</v>
      </c>
      <c r="G31" s="3">
        <v>0.04</v>
      </c>
      <c r="H31" s="3">
        <f t="shared" si="0"/>
        <v>0.04</v>
      </c>
    </row>
    <row r="32" spans="1:12" ht="51" customHeight="1">
      <c r="A32">
        <v>50</v>
      </c>
      <c r="B32" t="s">
        <v>93</v>
      </c>
      <c r="C32">
        <v>10</v>
      </c>
      <c r="D32" s="8" t="s">
        <v>94</v>
      </c>
      <c r="G32" s="3">
        <v>0.1</v>
      </c>
      <c r="H32" s="3">
        <f t="shared" si="0"/>
        <v>5</v>
      </c>
      <c r="I32" s="4" t="s">
        <v>95</v>
      </c>
      <c r="J32" s="5" t="e" vm="1">
        <f ca="1">_xlfn.DISPIMG("ID_6C88F4C58EBF4C3E8F04422C0509CA3D",1)</f>
        <v>#NAME?</v>
      </c>
      <c r="L32" s="11"/>
    </row>
    <row r="33" spans="1:10" ht="51" customHeight="1">
      <c r="A33">
        <v>10</v>
      </c>
      <c r="B33" t="s">
        <v>96</v>
      </c>
      <c r="C33">
        <v>37</v>
      </c>
      <c r="D33" s="8" t="s">
        <v>94</v>
      </c>
      <c r="E33" t="s">
        <v>97</v>
      </c>
      <c r="G33" s="3">
        <v>0.15</v>
      </c>
      <c r="H33" s="3">
        <f t="shared" si="0"/>
        <v>1.5</v>
      </c>
      <c r="I33" s="4" t="s">
        <v>98</v>
      </c>
      <c r="J33" s="5" t="e" vm="1">
        <f ca="1">_xlfn.DISPIMG("ID_A31DD8CD92E5429F8EA6369AB35EB693",1)</f>
        <v>#NAME?</v>
      </c>
    </row>
    <row r="34" spans="1:10" ht="48">
      <c r="A34">
        <v>1</v>
      </c>
      <c r="B34" t="s">
        <v>99</v>
      </c>
      <c r="C34">
        <v>49</v>
      </c>
      <c r="D34" s="8" t="s">
        <v>100</v>
      </c>
      <c r="F34" s="2" t="s">
        <v>101</v>
      </c>
      <c r="G34" s="3">
        <v>0.14000000000000001</v>
      </c>
      <c r="H34" s="3">
        <f t="shared" si="0"/>
        <v>0.14000000000000001</v>
      </c>
    </row>
    <row r="35" spans="1:10" ht="48">
      <c r="A35">
        <v>1</v>
      </c>
      <c r="B35" t="s">
        <v>102</v>
      </c>
      <c r="C35">
        <v>128</v>
      </c>
      <c r="D35" s="8" t="s">
        <v>103</v>
      </c>
      <c r="F35" s="2" t="s">
        <v>104</v>
      </c>
      <c r="G35" s="3">
        <v>0.48</v>
      </c>
      <c r="H35" s="3">
        <f t="shared" si="0"/>
        <v>0.48</v>
      </c>
    </row>
    <row r="36" spans="1:10" ht="48">
      <c r="A36">
        <v>1</v>
      </c>
      <c r="B36" s="11" t="s">
        <v>105</v>
      </c>
      <c r="C36">
        <v>74</v>
      </c>
      <c r="D36" s="8" t="s">
        <v>106</v>
      </c>
      <c r="F36" s="2" t="s">
        <v>107</v>
      </c>
      <c r="G36" s="3">
        <v>0.5</v>
      </c>
      <c r="H36" s="3">
        <f t="shared" si="0"/>
        <v>0.5</v>
      </c>
    </row>
    <row r="37" spans="1:10">
      <c r="H37" s="3">
        <f>SUM(H2:H36)</f>
        <v>168.03999999999996</v>
      </c>
    </row>
  </sheetData>
  <hyperlinks>
    <hyperlink ref="D2" r:id="rId1" xr:uid="{00000000-0004-0000-0000-000000000000}"/>
    <hyperlink ref="D3" r:id="rId2" xr:uid="{00000000-0004-0000-0000-000001000000}"/>
    <hyperlink ref="D4" r:id="rId3" xr:uid="{00000000-0004-0000-0000-000002000000}"/>
    <hyperlink ref="D5" r:id="rId4" xr:uid="{00000000-0004-0000-0000-000003000000}"/>
    <hyperlink ref="D17" r:id="rId5" xr:uid="{00000000-0004-0000-0000-000004000000}"/>
    <hyperlink ref="D7" r:id="rId6" xr:uid="{00000000-0004-0000-0000-000005000000}"/>
    <hyperlink ref="D8" r:id="rId7" tooltip="https://www.aliexpress.com/item/1005004654002523.htm" xr:uid="{00000000-0004-0000-0000-000006000000}"/>
    <hyperlink ref="D9" r:id="rId8" xr:uid="{00000000-0004-0000-0000-000007000000}"/>
    <hyperlink ref="D10" r:id="rId9" xr:uid="{00000000-0004-0000-0000-000008000000}"/>
    <hyperlink ref="D12" r:id="rId10" xr:uid="{00000000-0004-0000-0000-000009000000}"/>
    <hyperlink ref="D11" r:id="rId11" xr:uid="{00000000-0004-0000-0000-00000A000000}"/>
    <hyperlink ref="D13" r:id="rId12" xr:uid="{00000000-0004-0000-0000-00000B000000}"/>
    <hyperlink ref="D14" r:id="rId13" xr:uid="{00000000-0004-0000-0000-00000C000000}"/>
    <hyperlink ref="D15" r:id="rId14" xr:uid="{00000000-0004-0000-0000-00000D000000}"/>
    <hyperlink ref="D22" r:id="rId15" xr:uid="{00000000-0004-0000-0000-00000E000000}"/>
    <hyperlink ref="D24" r:id="rId16" xr:uid="{00000000-0004-0000-0000-00000F000000}"/>
    <hyperlink ref="D6" r:id="rId17" xr:uid="{00000000-0004-0000-0000-000010000000}"/>
    <hyperlink ref="D33" r:id="rId18" xr:uid="{00000000-0004-0000-0000-000011000000}"/>
    <hyperlink ref="D35" r:id="rId19" xr:uid="{00000000-0004-0000-0000-000012000000}"/>
    <hyperlink ref="D16" r:id="rId20" xr:uid="{00000000-0004-0000-0000-000013000000}"/>
    <hyperlink ref="D34" r:id="rId21" xr:uid="{00000000-0004-0000-0000-000014000000}"/>
    <hyperlink ref="D23" r:id="rId22" xr:uid="{00000000-0004-0000-0000-000015000000}"/>
    <hyperlink ref="D32" r:id="rId23" xr:uid="{00000000-0004-0000-0000-000016000000}"/>
    <hyperlink ref="D20" r:id="rId24" xr:uid="{00000000-0004-0000-0000-000017000000}"/>
    <hyperlink ref="D18" r:id="rId25" xr:uid="{00000000-0004-0000-0000-000018000000}"/>
    <hyperlink ref="D19" r:id="rId26" xr:uid="{00000000-0004-0000-0000-000019000000}"/>
    <hyperlink ref="D36" r:id="rId27" xr:uid="{00000000-0004-0000-0000-00001A000000}"/>
  </hyperlink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64D2D-EFD3-8140-9D52-F1EA4BE6C6FE}">
  <dimension ref="A1:D36"/>
  <sheetViews>
    <sheetView tabSelected="1" workbookViewId="0">
      <selection activeCell="H31" sqref="H31"/>
    </sheetView>
  </sheetViews>
  <sheetFormatPr defaultColWidth="11" defaultRowHeight="15"/>
  <cols>
    <col min="2" max="2" width="54.5" bestFit="1" customWidth="1"/>
    <col min="4" max="4" width="4.875" customWidth="1"/>
  </cols>
  <sheetData>
    <row r="1" spans="1:4">
      <c r="A1" s="18" t="s">
        <v>0</v>
      </c>
      <c r="B1" s="18" t="s">
        <v>1</v>
      </c>
      <c r="C1" s="19" t="s">
        <v>5</v>
      </c>
      <c r="D1" s="20"/>
    </row>
    <row r="2" spans="1:4">
      <c r="A2" s="18">
        <v>1</v>
      </c>
      <c r="B2" s="18" t="s">
        <v>8</v>
      </c>
      <c r="C2" s="19" t="s">
        <v>10</v>
      </c>
      <c r="D2" s="20"/>
    </row>
    <row r="3" spans="1:4">
      <c r="A3" s="18">
        <v>1</v>
      </c>
      <c r="B3" s="18" t="s">
        <v>11</v>
      </c>
      <c r="C3" s="19" t="s">
        <v>13</v>
      </c>
      <c r="D3" s="20"/>
    </row>
    <row r="4" spans="1:4">
      <c r="A4" s="18">
        <v>1</v>
      </c>
      <c r="B4" s="18" t="s">
        <v>14</v>
      </c>
      <c r="C4" s="19" t="s">
        <v>16</v>
      </c>
      <c r="D4" s="20"/>
    </row>
    <row r="5" spans="1:4">
      <c r="A5" s="18">
        <v>1</v>
      </c>
      <c r="B5" s="18" t="s">
        <v>17</v>
      </c>
      <c r="C5" s="19" t="s">
        <v>19</v>
      </c>
      <c r="D5" s="20"/>
    </row>
    <row r="6" spans="1:4">
      <c r="A6" s="18">
        <v>1</v>
      </c>
      <c r="B6" s="18" t="s">
        <v>20</v>
      </c>
      <c r="C6" s="19"/>
      <c r="D6" s="20"/>
    </row>
    <row r="7" spans="1:4">
      <c r="A7" s="18">
        <v>1</v>
      </c>
      <c r="B7" s="18" t="s">
        <v>22</v>
      </c>
      <c r="C7" s="19" t="s">
        <v>24</v>
      </c>
      <c r="D7" s="20"/>
    </row>
    <row r="8" spans="1:4">
      <c r="A8" s="18">
        <v>1</v>
      </c>
      <c r="B8" s="18" t="s">
        <v>25</v>
      </c>
      <c r="C8" s="19"/>
      <c r="D8" s="20"/>
    </row>
    <row r="9" spans="1:4">
      <c r="A9" s="18">
        <v>1</v>
      </c>
      <c r="B9" s="18" t="s">
        <v>28</v>
      </c>
      <c r="C9" s="19" t="s">
        <v>30</v>
      </c>
      <c r="D9" s="20"/>
    </row>
    <row r="10" spans="1:4">
      <c r="A10" s="18">
        <v>1</v>
      </c>
      <c r="B10" s="18" t="s">
        <v>31</v>
      </c>
      <c r="C10" s="19" t="s">
        <v>33</v>
      </c>
      <c r="D10" s="20"/>
    </row>
    <row r="11" spans="1:4">
      <c r="A11" s="18">
        <v>1</v>
      </c>
      <c r="B11" s="18" t="s">
        <v>34</v>
      </c>
      <c r="C11" s="19" t="s">
        <v>36</v>
      </c>
      <c r="D11" s="20"/>
    </row>
    <row r="12" spans="1:4">
      <c r="A12" s="18">
        <v>1</v>
      </c>
      <c r="B12" s="18" t="s">
        <v>37</v>
      </c>
      <c r="C12" s="19" t="s">
        <v>38</v>
      </c>
      <c r="D12" s="20"/>
    </row>
    <row r="13" spans="1:4">
      <c r="A13" s="18">
        <v>2</v>
      </c>
      <c r="B13" s="18" t="s">
        <v>39</v>
      </c>
      <c r="C13" s="19" t="s">
        <v>41</v>
      </c>
      <c r="D13" s="20"/>
    </row>
    <row r="14" spans="1:4">
      <c r="A14" s="18">
        <v>1</v>
      </c>
      <c r="B14" s="18" t="s">
        <v>42</v>
      </c>
      <c r="C14" s="19" t="s">
        <v>44</v>
      </c>
      <c r="D14" s="20"/>
    </row>
    <row r="15" spans="1:4">
      <c r="A15" s="18">
        <v>1</v>
      </c>
      <c r="B15" s="18" t="s">
        <v>45</v>
      </c>
      <c r="C15" s="19" t="s">
        <v>47</v>
      </c>
      <c r="D15" s="20"/>
    </row>
    <row r="16" spans="1:4">
      <c r="A16" s="18">
        <v>1</v>
      </c>
      <c r="B16" s="18" t="s">
        <v>48</v>
      </c>
      <c r="C16" s="19" t="s">
        <v>50</v>
      </c>
      <c r="D16" s="20"/>
    </row>
    <row r="17" spans="1:4">
      <c r="A17" s="18">
        <v>1</v>
      </c>
      <c r="B17" s="18" t="s">
        <v>51</v>
      </c>
      <c r="C17" s="19"/>
      <c r="D17" s="20"/>
    </row>
    <row r="18" spans="1:4">
      <c r="A18" s="18">
        <v>30</v>
      </c>
      <c r="B18" s="18" t="s">
        <v>54</v>
      </c>
      <c r="C18" s="19"/>
      <c r="D18" s="20"/>
    </row>
    <row r="19" spans="1:4">
      <c r="A19" s="18">
        <v>1</v>
      </c>
      <c r="B19" s="18" t="s">
        <v>57</v>
      </c>
      <c r="C19" s="19" t="s">
        <v>59</v>
      </c>
      <c r="D19" s="20"/>
    </row>
    <row r="20" spans="1:4">
      <c r="A20" s="18">
        <v>30</v>
      </c>
      <c r="B20" s="18" t="s">
        <v>60</v>
      </c>
      <c r="C20" s="19" t="s">
        <v>62</v>
      </c>
      <c r="D20" s="20"/>
    </row>
    <row r="21" spans="1:4">
      <c r="A21" s="18">
        <v>1</v>
      </c>
      <c r="B21" s="18" t="s">
        <v>63</v>
      </c>
      <c r="C21" s="19"/>
      <c r="D21" s="20"/>
    </row>
    <row r="22" spans="1:4" ht="32.1">
      <c r="A22" s="18">
        <v>50</v>
      </c>
      <c r="B22" s="18" t="s">
        <v>65</v>
      </c>
      <c r="C22" s="21" t="s">
        <v>68</v>
      </c>
      <c r="D22" s="20"/>
    </row>
    <row r="23" spans="1:4" ht="32.1">
      <c r="A23" s="18">
        <v>50</v>
      </c>
      <c r="B23" s="18" t="s">
        <v>70</v>
      </c>
      <c r="C23" s="21" t="s">
        <v>71</v>
      </c>
      <c r="D23" s="20"/>
    </row>
    <row r="24" spans="1:4">
      <c r="A24" s="18">
        <v>30</v>
      </c>
      <c r="B24" s="18" t="s">
        <v>72</v>
      </c>
      <c r="C24" s="19"/>
      <c r="D24" s="20"/>
    </row>
    <row r="25" spans="1:4">
      <c r="A25" s="18">
        <v>1</v>
      </c>
      <c r="B25" s="18" t="s">
        <v>74</v>
      </c>
      <c r="C25" s="19" t="s">
        <v>75</v>
      </c>
      <c r="D25" s="20"/>
    </row>
    <row r="26" spans="1:4">
      <c r="A26" s="18">
        <v>2</v>
      </c>
      <c r="B26" s="18" t="s">
        <v>76</v>
      </c>
      <c r="C26" s="19"/>
      <c r="D26" s="20"/>
    </row>
    <row r="27" spans="1:4">
      <c r="A27" s="18">
        <v>1</v>
      </c>
      <c r="B27" s="18" t="s">
        <v>78</v>
      </c>
      <c r="C27" s="19" t="s">
        <v>80</v>
      </c>
      <c r="D27" s="20"/>
    </row>
    <row r="28" spans="1:4">
      <c r="A28" s="18">
        <v>2</v>
      </c>
      <c r="B28" s="18" t="s">
        <v>81</v>
      </c>
      <c r="C28" s="19" t="s">
        <v>83</v>
      </c>
      <c r="D28" s="20"/>
    </row>
    <row r="29" spans="1:4">
      <c r="A29" s="18">
        <v>2</v>
      </c>
      <c r="B29" s="18" t="s">
        <v>84</v>
      </c>
      <c r="C29" s="19" t="s">
        <v>86</v>
      </c>
      <c r="D29" s="20"/>
    </row>
    <row r="30" spans="1:4">
      <c r="A30" s="18">
        <v>1</v>
      </c>
      <c r="B30" s="18" t="s">
        <v>87</v>
      </c>
      <c r="C30" s="19" t="s">
        <v>89</v>
      </c>
      <c r="D30" s="20"/>
    </row>
    <row r="31" spans="1:4">
      <c r="A31" s="18">
        <v>1</v>
      </c>
      <c r="B31" s="18" t="s">
        <v>90</v>
      </c>
      <c r="C31" s="19" t="s">
        <v>92</v>
      </c>
      <c r="D31" s="20"/>
    </row>
    <row r="32" spans="1:4">
      <c r="A32" s="18">
        <v>50</v>
      </c>
      <c r="B32" s="18" t="s">
        <v>93</v>
      </c>
      <c r="C32" s="19"/>
      <c r="D32" s="20"/>
    </row>
    <row r="33" spans="1:4">
      <c r="A33" s="18">
        <v>10</v>
      </c>
      <c r="B33" s="18" t="s">
        <v>96</v>
      </c>
      <c r="C33" s="18"/>
      <c r="D33" s="20"/>
    </row>
    <row r="34" spans="1:4">
      <c r="A34" s="18">
        <v>1</v>
      </c>
      <c r="B34" s="18" t="s">
        <v>99</v>
      </c>
      <c r="C34" s="19" t="s">
        <v>101</v>
      </c>
      <c r="D34" s="20"/>
    </row>
    <row r="35" spans="1:4">
      <c r="A35" s="18">
        <v>1</v>
      </c>
      <c r="B35" s="18" t="s">
        <v>102</v>
      </c>
      <c r="C35" s="19" t="s">
        <v>104</v>
      </c>
      <c r="D35" s="20"/>
    </row>
    <row r="36" spans="1:4">
      <c r="A36" s="18">
        <v>1</v>
      </c>
      <c r="B36" s="22" t="s">
        <v>105</v>
      </c>
      <c r="C36" s="19" t="s">
        <v>107</v>
      </c>
      <c r="D36" s="20"/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46CD8-EB69-E242-92AE-2C4038AF76C8}">
  <dimension ref="A1:W48"/>
  <sheetViews>
    <sheetView topLeftCell="B8" zoomScale="150" zoomScaleNormal="150" workbookViewId="0">
      <selection activeCell="M37" sqref="M37"/>
    </sheetView>
  </sheetViews>
  <sheetFormatPr defaultColWidth="11" defaultRowHeight="15"/>
  <cols>
    <col min="1" max="1" width="55.375" bestFit="1" customWidth="1"/>
    <col min="2" max="3" width="55.375" customWidth="1"/>
    <col min="8" max="8" width="17.5" customWidth="1"/>
    <col min="9" max="9" width="29.875" bestFit="1" customWidth="1"/>
    <col min="10" max="10" width="20.375" customWidth="1"/>
    <col min="11" max="11" width="17.5" bestFit="1" customWidth="1"/>
    <col min="12" max="12" width="25.125" bestFit="1" customWidth="1"/>
    <col min="13" max="13" width="24" bestFit="1" customWidth="1"/>
    <col min="15" max="15" width="16.875" bestFit="1" customWidth="1"/>
    <col min="16" max="16" width="16.5" bestFit="1" customWidth="1"/>
    <col min="17" max="17" width="13.375" bestFit="1" customWidth="1"/>
    <col min="18" max="18" width="10.125" bestFit="1" customWidth="1"/>
    <col min="19" max="19" width="17.375" bestFit="1" customWidth="1"/>
    <col min="21" max="21" width="14.375" bestFit="1" customWidth="1"/>
  </cols>
  <sheetData>
    <row r="1" spans="1:23">
      <c r="A1" s="12" t="s">
        <v>108</v>
      </c>
      <c r="B1" s="12" t="s">
        <v>109</v>
      </c>
      <c r="C1" s="12" t="s">
        <v>110</v>
      </c>
      <c r="D1" s="12" t="s">
        <v>111</v>
      </c>
      <c r="E1" s="12" t="s">
        <v>112</v>
      </c>
      <c r="F1" s="12" t="s">
        <v>113</v>
      </c>
      <c r="G1" s="12" t="s">
        <v>114</v>
      </c>
      <c r="H1" s="12" t="s">
        <v>115</v>
      </c>
      <c r="I1" s="12" t="s">
        <v>116</v>
      </c>
      <c r="J1" s="12" t="s">
        <v>117</v>
      </c>
      <c r="K1" s="12" t="s">
        <v>118</v>
      </c>
      <c r="L1" s="12" t="s">
        <v>119</v>
      </c>
      <c r="M1" s="12" t="s">
        <v>120</v>
      </c>
      <c r="O1" s="12" t="s">
        <v>121</v>
      </c>
      <c r="Q1" s="12" t="s">
        <v>122</v>
      </c>
      <c r="R1" s="12" t="s">
        <v>123</v>
      </c>
      <c r="S1" s="12" t="s">
        <v>124</v>
      </c>
      <c r="T1" s="12" t="s">
        <v>125</v>
      </c>
      <c r="U1" s="12" t="s">
        <v>126</v>
      </c>
      <c r="V1" s="12" t="s">
        <v>127</v>
      </c>
      <c r="W1" s="12" t="s">
        <v>128</v>
      </c>
    </row>
    <row r="2" spans="1:23">
      <c r="A2" s="12" t="s">
        <v>129</v>
      </c>
      <c r="B2" s="12"/>
      <c r="C2" s="12" t="s">
        <v>130</v>
      </c>
      <c r="D2" s="14" t="s">
        <v>131</v>
      </c>
      <c r="E2" s="13" t="s">
        <v>132</v>
      </c>
      <c r="F2">
        <v>1</v>
      </c>
      <c r="G2" s="13" t="s">
        <v>133</v>
      </c>
      <c r="H2" s="15">
        <f>E2*F2</f>
        <v>11.95</v>
      </c>
      <c r="I2" s="15">
        <f>H2*pounds</f>
        <v>2079.2999999999997</v>
      </c>
      <c r="J2" s="15">
        <f t="shared" ref="J2:J35" si="0">((isk_flutt*F2)+I2)*1.24</f>
        <v>2599.4492</v>
      </c>
      <c r="K2" s="15">
        <f>fjöldi*E2</f>
        <v>1195</v>
      </c>
      <c r="L2">
        <f>K2*pounds</f>
        <v>207930</v>
      </c>
      <c r="M2" s="17">
        <f t="shared" ref="M2:M35" si="1">((L2+(isk_flutt*O2))*1.24)</f>
        <v>259944.91999999998</v>
      </c>
      <c r="O2">
        <f t="shared" ref="O2:O35" si="2">fjöldi*F2</f>
        <v>100</v>
      </c>
      <c r="Q2">
        <v>100</v>
      </c>
      <c r="R2">
        <v>131</v>
      </c>
      <c r="S2">
        <v>174</v>
      </c>
      <c r="T2">
        <v>650</v>
      </c>
      <c r="U2">
        <f>Flut/O36</f>
        <v>0.13</v>
      </c>
      <c r="V2">
        <f>Flut*Dollar</f>
        <v>85150</v>
      </c>
      <c r="W2">
        <f>V2/O36</f>
        <v>17.03</v>
      </c>
    </row>
    <row r="3" spans="1:23">
      <c r="A3" t="s">
        <v>11</v>
      </c>
      <c r="C3" s="12" t="s">
        <v>134</v>
      </c>
      <c r="D3" s="2" t="s">
        <v>13</v>
      </c>
      <c r="E3" s="13" t="s">
        <v>135</v>
      </c>
      <c r="F3">
        <v>1</v>
      </c>
      <c r="G3" s="13" t="s">
        <v>136</v>
      </c>
      <c r="H3" s="15">
        <f t="shared" ref="H3:H35" si="3">E3*F3</f>
        <v>2.57</v>
      </c>
      <c r="I3" s="15">
        <f t="shared" ref="I3:I35" si="4">H3*Dollar</f>
        <v>336.66999999999996</v>
      </c>
      <c r="J3" s="15">
        <f t="shared" si="0"/>
        <v>438.58799999999991</v>
      </c>
      <c r="K3" s="15">
        <f t="shared" ref="K3:K35" si="5">fjöldi*E3</f>
        <v>257</v>
      </c>
      <c r="L3">
        <f t="shared" ref="L3:L35" si="6">K3*Dollar</f>
        <v>33667</v>
      </c>
      <c r="M3" s="17">
        <f t="shared" si="1"/>
        <v>43858.8</v>
      </c>
      <c r="O3">
        <f t="shared" si="2"/>
        <v>100</v>
      </c>
    </row>
    <row r="4" spans="1:23">
      <c r="A4" t="s">
        <v>14</v>
      </c>
      <c r="C4" s="12" t="s">
        <v>134</v>
      </c>
      <c r="D4" s="2" t="s">
        <v>16</v>
      </c>
      <c r="E4" s="13" t="s">
        <v>137</v>
      </c>
      <c r="F4">
        <v>1</v>
      </c>
      <c r="G4" s="13" t="s">
        <v>136</v>
      </c>
      <c r="H4" s="15">
        <f t="shared" si="3"/>
        <v>3.57</v>
      </c>
      <c r="I4" s="15">
        <f t="shared" si="4"/>
        <v>467.66999999999996</v>
      </c>
      <c r="J4" s="15">
        <f t="shared" si="0"/>
        <v>601.02799999999991</v>
      </c>
      <c r="K4" s="15">
        <f t="shared" si="5"/>
        <v>357</v>
      </c>
      <c r="L4">
        <f t="shared" si="6"/>
        <v>46767</v>
      </c>
      <c r="M4" s="17">
        <f t="shared" si="1"/>
        <v>60102.8</v>
      </c>
      <c r="O4">
        <f t="shared" si="2"/>
        <v>100</v>
      </c>
    </row>
    <row r="5" spans="1:23">
      <c r="A5" t="s">
        <v>17</v>
      </c>
      <c r="C5" s="12" t="s">
        <v>134</v>
      </c>
      <c r="D5" s="2" t="s">
        <v>19</v>
      </c>
      <c r="E5" s="13" t="s">
        <v>138</v>
      </c>
      <c r="F5">
        <v>1</v>
      </c>
      <c r="G5" s="13" t="s">
        <v>136</v>
      </c>
      <c r="H5" s="15">
        <f t="shared" si="3"/>
        <v>1.5</v>
      </c>
      <c r="I5" s="15">
        <f t="shared" si="4"/>
        <v>196.5</v>
      </c>
      <c r="J5" s="15">
        <f t="shared" si="0"/>
        <v>264.77719999999999</v>
      </c>
      <c r="K5" s="15">
        <f t="shared" si="5"/>
        <v>150</v>
      </c>
      <c r="L5">
        <f t="shared" si="6"/>
        <v>19650</v>
      </c>
      <c r="M5" s="17">
        <f t="shared" si="1"/>
        <v>26477.72</v>
      </c>
      <c r="O5">
        <f t="shared" si="2"/>
        <v>100</v>
      </c>
    </row>
    <row r="6" spans="1:23">
      <c r="A6" t="s">
        <v>20</v>
      </c>
      <c r="C6" s="12" t="s">
        <v>134</v>
      </c>
      <c r="D6" s="2"/>
      <c r="E6" s="9">
        <v>5</v>
      </c>
      <c r="F6">
        <v>1</v>
      </c>
      <c r="G6" s="13" t="s">
        <v>136</v>
      </c>
      <c r="H6" s="15">
        <f t="shared" si="3"/>
        <v>5</v>
      </c>
      <c r="I6" s="15">
        <f t="shared" si="4"/>
        <v>655</v>
      </c>
      <c r="J6" s="15">
        <f t="shared" si="0"/>
        <v>833.31719999999996</v>
      </c>
      <c r="K6" s="15">
        <f t="shared" si="5"/>
        <v>500</v>
      </c>
      <c r="L6">
        <f t="shared" si="6"/>
        <v>65500</v>
      </c>
      <c r="M6" s="17">
        <f t="shared" si="1"/>
        <v>83331.72</v>
      </c>
      <c r="O6">
        <f t="shared" si="2"/>
        <v>100</v>
      </c>
    </row>
    <row r="7" spans="1:23">
      <c r="A7" t="s">
        <v>22</v>
      </c>
      <c r="C7" s="12" t="s">
        <v>134</v>
      </c>
      <c r="D7" s="2" t="s">
        <v>24</v>
      </c>
      <c r="E7" s="13" t="s">
        <v>139</v>
      </c>
      <c r="F7">
        <v>1</v>
      </c>
      <c r="G7" s="13" t="s">
        <v>136</v>
      </c>
      <c r="H7" s="15">
        <f t="shared" si="3"/>
        <v>3.2</v>
      </c>
      <c r="I7" s="15">
        <f t="shared" si="4"/>
        <v>419.20000000000005</v>
      </c>
      <c r="J7" s="15">
        <f t="shared" si="0"/>
        <v>540.92520000000002</v>
      </c>
      <c r="K7" s="15">
        <f t="shared" si="5"/>
        <v>320</v>
      </c>
      <c r="L7">
        <f t="shared" si="6"/>
        <v>41920</v>
      </c>
      <c r="M7" s="17">
        <f t="shared" si="1"/>
        <v>54092.52</v>
      </c>
      <c r="O7">
        <f t="shared" si="2"/>
        <v>100</v>
      </c>
    </row>
    <row r="8" spans="1:23">
      <c r="A8" t="s">
        <v>25</v>
      </c>
      <c r="C8" s="12" t="s">
        <v>134</v>
      </c>
      <c r="D8" s="2"/>
      <c r="E8" s="3">
        <v>3.2120000000000002</v>
      </c>
      <c r="F8" s="12">
        <v>1</v>
      </c>
      <c r="G8" s="13" t="s">
        <v>136</v>
      </c>
      <c r="H8" s="15">
        <f t="shared" si="3"/>
        <v>3.2120000000000002</v>
      </c>
      <c r="I8" s="15">
        <f t="shared" si="4"/>
        <v>420.77200000000005</v>
      </c>
      <c r="J8" s="15">
        <f t="shared" si="0"/>
        <v>542.87448000000006</v>
      </c>
      <c r="K8" s="15">
        <f t="shared" si="5"/>
        <v>321.20000000000005</v>
      </c>
      <c r="L8">
        <f t="shared" si="6"/>
        <v>42077.200000000004</v>
      </c>
      <c r="M8" s="17">
        <f t="shared" si="1"/>
        <v>54287.448000000004</v>
      </c>
      <c r="O8">
        <v>100</v>
      </c>
    </row>
    <row r="9" spans="1:23">
      <c r="A9" t="s">
        <v>28</v>
      </c>
      <c r="C9" s="12" t="s">
        <v>134</v>
      </c>
      <c r="D9" s="2" t="s">
        <v>30</v>
      </c>
      <c r="E9" s="13" t="s">
        <v>140</v>
      </c>
      <c r="F9">
        <v>1</v>
      </c>
      <c r="G9" s="13" t="s">
        <v>136</v>
      </c>
      <c r="H9" s="15">
        <f t="shared" si="3"/>
        <v>1.29</v>
      </c>
      <c r="I9" s="15">
        <f t="shared" si="4"/>
        <v>168.99</v>
      </c>
      <c r="J9" s="15">
        <f t="shared" si="0"/>
        <v>230.66480000000001</v>
      </c>
      <c r="K9" s="15">
        <f t="shared" si="5"/>
        <v>129</v>
      </c>
      <c r="L9">
        <f t="shared" si="6"/>
        <v>16899</v>
      </c>
      <c r="M9" s="17">
        <f t="shared" si="1"/>
        <v>23066.48</v>
      </c>
      <c r="O9">
        <f t="shared" si="2"/>
        <v>100</v>
      </c>
    </row>
    <row r="10" spans="1:23">
      <c r="A10" t="s">
        <v>31</v>
      </c>
      <c r="C10" s="12" t="s">
        <v>134</v>
      </c>
      <c r="D10" s="2" t="s">
        <v>33</v>
      </c>
      <c r="E10" s="13" t="s">
        <v>141</v>
      </c>
      <c r="F10">
        <v>1</v>
      </c>
      <c r="G10" s="13" t="s">
        <v>136</v>
      </c>
      <c r="H10" s="15">
        <f t="shared" si="3"/>
        <v>0.28999999999999998</v>
      </c>
      <c r="I10" s="15">
        <f t="shared" si="4"/>
        <v>37.989999999999995</v>
      </c>
      <c r="J10" s="15">
        <f t="shared" si="0"/>
        <v>68.224799999999988</v>
      </c>
      <c r="K10" s="15">
        <f t="shared" si="5"/>
        <v>28.999999999999996</v>
      </c>
      <c r="L10">
        <f t="shared" si="6"/>
        <v>3798.9999999999995</v>
      </c>
      <c r="M10" s="17">
        <f t="shared" si="1"/>
        <v>6822.48</v>
      </c>
      <c r="O10">
        <f t="shared" si="2"/>
        <v>100</v>
      </c>
    </row>
    <row r="11" spans="1:23">
      <c r="A11" t="s">
        <v>34</v>
      </c>
      <c r="C11" s="12" t="s">
        <v>134</v>
      </c>
      <c r="D11" s="2" t="s">
        <v>36</v>
      </c>
      <c r="E11" s="13" t="s">
        <v>141</v>
      </c>
      <c r="F11">
        <v>1</v>
      </c>
      <c r="G11" s="13" t="s">
        <v>136</v>
      </c>
      <c r="H11" s="15">
        <f t="shared" si="3"/>
        <v>0.28999999999999998</v>
      </c>
      <c r="I11" s="15">
        <f t="shared" si="4"/>
        <v>37.989999999999995</v>
      </c>
      <c r="J11" s="15">
        <f t="shared" si="0"/>
        <v>68.224799999999988</v>
      </c>
      <c r="K11" s="15">
        <f t="shared" si="5"/>
        <v>28.999999999999996</v>
      </c>
      <c r="L11">
        <f t="shared" si="6"/>
        <v>3798.9999999999995</v>
      </c>
      <c r="M11" s="17">
        <f t="shared" si="1"/>
        <v>6822.48</v>
      </c>
      <c r="O11">
        <f t="shared" si="2"/>
        <v>100</v>
      </c>
    </row>
    <row r="12" spans="1:23">
      <c r="A12" t="s">
        <v>37</v>
      </c>
      <c r="C12" s="12" t="s">
        <v>134</v>
      </c>
      <c r="D12" s="2" t="s">
        <v>38</v>
      </c>
      <c r="E12" s="13" t="s">
        <v>142</v>
      </c>
      <c r="F12">
        <v>1</v>
      </c>
      <c r="G12" s="13" t="s">
        <v>136</v>
      </c>
      <c r="H12" s="15">
        <f t="shared" si="3"/>
        <v>0.36</v>
      </c>
      <c r="I12" s="15">
        <f t="shared" si="4"/>
        <v>47.16</v>
      </c>
      <c r="J12" s="15">
        <f t="shared" si="0"/>
        <v>79.59559999999999</v>
      </c>
      <c r="K12" s="15">
        <f t="shared" si="5"/>
        <v>36</v>
      </c>
      <c r="L12">
        <f t="shared" si="6"/>
        <v>4716</v>
      </c>
      <c r="M12" s="17">
        <f t="shared" si="1"/>
        <v>7959.5599999999995</v>
      </c>
      <c r="O12">
        <f t="shared" si="2"/>
        <v>100</v>
      </c>
    </row>
    <row r="13" spans="1:23">
      <c r="A13" t="s">
        <v>39</v>
      </c>
      <c r="B13" s="12" t="s">
        <v>143</v>
      </c>
      <c r="C13" s="12" t="s">
        <v>134</v>
      </c>
      <c r="D13" s="2" t="s">
        <v>41</v>
      </c>
      <c r="E13" s="13" t="s">
        <v>144</v>
      </c>
      <c r="F13">
        <v>2</v>
      </c>
      <c r="G13" s="13" t="s">
        <v>136</v>
      </c>
      <c r="H13" s="15">
        <f>E13*F13</f>
        <v>8.9600000000000009</v>
      </c>
      <c r="I13" s="15">
        <f>H13*Dollar</f>
        <v>1173.7600000000002</v>
      </c>
      <c r="J13" s="15">
        <f t="shared" si="0"/>
        <v>1497.6968000000002</v>
      </c>
      <c r="K13" s="15">
        <f>(fjöldi*E13*2)</f>
        <v>896.00000000000011</v>
      </c>
      <c r="L13">
        <f t="shared" si="6"/>
        <v>117376.00000000001</v>
      </c>
      <c r="M13" s="17">
        <f t="shared" si="1"/>
        <v>149769.68000000002</v>
      </c>
      <c r="O13">
        <f t="shared" si="2"/>
        <v>200</v>
      </c>
    </row>
    <row r="14" spans="1:23">
      <c r="A14" t="s">
        <v>42</v>
      </c>
      <c r="C14" s="12" t="s">
        <v>134</v>
      </c>
      <c r="D14" s="2" t="s">
        <v>44</v>
      </c>
      <c r="E14" s="13" t="s">
        <v>145</v>
      </c>
      <c r="F14">
        <v>1</v>
      </c>
      <c r="G14" s="13" t="s">
        <v>136</v>
      </c>
      <c r="H14" s="15">
        <f t="shared" si="3"/>
        <v>0.6</v>
      </c>
      <c r="I14" s="15">
        <f t="shared" si="4"/>
        <v>78.599999999999994</v>
      </c>
      <c r="J14" s="15">
        <f t="shared" si="0"/>
        <v>118.5812</v>
      </c>
      <c r="K14" s="15">
        <f t="shared" si="5"/>
        <v>60</v>
      </c>
      <c r="L14">
        <f t="shared" si="6"/>
        <v>7860</v>
      </c>
      <c r="M14" s="17">
        <f t="shared" si="1"/>
        <v>11858.12</v>
      </c>
      <c r="O14">
        <f t="shared" si="2"/>
        <v>100</v>
      </c>
    </row>
    <row r="15" spans="1:23">
      <c r="A15" t="s">
        <v>45</v>
      </c>
      <c r="C15" s="12" t="s">
        <v>134</v>
      </c>
      <c r="D15" s="2" t="s">
        <v>47</v>
      </c>
      <c r="E15" s="13" t="s">
        <v>142</v>
      </c>
      <c r="F15">
        <v>1</v>
      </c>
      <c r="G15" s="13" t="s">
        <v>136</v>
      </c>
      <c r="H15" s="15">
        <f t="shared" si="3"/>
        <v>0.36</v>
      </c>
      <c r="I15" s="15">
        <f t="shared" si="4"/>
        <v>47.16</v>
      </c>
      <c r="J15" s="15">
        <f t="shared" si="0"/>
        <v>79.59559999999999</v>
      </c>
      <c r="K15" s="15">
        <f t="shared" si="5"/>
        <v>36</v>
      </c>
      <c r="L15">
        <f t="shared" si="6"/>
        <v>4716</v>
      </c>
      <c r="M15" s="17">
        <f t="shared" si="1"/>
        <v>7959.5599999999995</v>
      </c>
      <c r="O15">
        <f t="shared" si="2"/>
        <v>100</v>
      </c>
    </row>
    <row r="16" spans="1:23">
      <c r="A16" t="s">
        <v>48</v>
      </c>
      <c r="C16" s="12" t="s">
        <v>134</v>
      </c>
      <c r="D16" s="2" t="s">
        <v>50</v>
      </c>
      <c r="E16" s="13" t="s">
        <v>146</v>
      </c>
      <c r="F16">
        <v>1</v>
      </c>
      <c r="G16" s="13" t="s">
        <v>136</v>
      </c>
      <c r="H16" s="15">
        <f t="shared" si="3"/>
        <v>0.26</v>
      </c>
      <c r="I16" s="15">
        <f t="shared" si="4"/>
        <v>34.06</v>
      </c>
      <c r="J16" s="15">
        <f t="shared" si="0"/>
        <v>63.351600000000005</v>
      </c>
      <c r="K16" s="15">
        <f t="shared" si="5"/>
        <v>26</v>
      </c>
      <c r="L16">
        <f t="shared" si="6"/>
        <v>3406</v>
      </c>
      <c r="M16" s="17">
        <f t="shared" si="1"/>
        <v>6335.16</v>
      </c>
      <c r="O16">
        <f t="shared" si="2"/>
        <v>100</v>
      </c>
    </row>
    <row r="17" spans="1:15">
      <c r="A17" t="s">
        <v>51</v>
      </c>
      <c r="C17" s="12" t="s">
        <v>134</v>
      </c>
      <c r="D17" s="2"/>
      <c r="E17" s="3">
        <v>13.43</v>
      </c>
      <c r="F17" s="12">
        <v>1</v>
      </c>
      <c r="G17" s="13" t="s">
        <v>136</v>
      </c>
      <c r="H17" s="15">
        <f t="shared" si="3"/>
        <v>13.43</v>
      </c>
      <c r="I17" s="15">
        <f t="shared" si="4"/>
        <v>1759.33</v>
      </c>
      <c r="J17" s="15">
        <f t="shared" si="0"/>
        <v>2202.6864</v>
      </c>
      <c r="K17" s="15">
        <f t="shared" si="5"/>
        <v>1343</v>
      </c>
      <c r="L17">
        <f t="shared" si="6"/>
        <v>175933</v>
      </c>
      <c r="M17" s="17">
        <f t="shared" si="1"/>
        <v>220268.63999999998</v>
      </c>
      <c r="O17">
        <v>100</v>
      </c>
    </row>
    <row r="18" spans="1:15">
      <c r="A18" t="s">
        <v>54</v>
      </c>
      <c r="C18" s="12" t="s">
        <v>134</v>
      </c>
      <c r="D18" s="2"/>
      <c r="E18" s="9" t="s">
        <v>147</v>
      </c>
      <c r="F18">
        <v>1</v>
      </c>
      <c r="G18" s="13" t="s">
        <v>136</v>
      </c>
      <c r="H18" s="15">
        <f t="shared" si="3"/>
        <v>0.24</v>
      </c>
      <c r="I18" s="15">
        <f t="shared" si="4"/>
        <v>31.439999999999998</v>
      </c>
      <c r="J18" s="15">
        <f t="shared" si="0"/>
        <v>60.102799999999995</v>
      </c>
      <c r="K18" s="15">
        <f t="shared" si="5"/>
        <v>24</v>
      </c>
      <c r="L18">
        <f t="shared" si="6"/>
        <v>3144</v>
      </c>
      <c r="M18" s="17">
        <f t="shared" si="1"/>
        <v>6010.28</v>
      </c>
      <c r="O18">
        <f t="shared" si="2"/>
        <v>100</v>
      </c>
    </row>
    <row r="19" spans="1:15">
      <c r="A19" t="s">
        <v>57</v>
      </c>
      <c r="C19" s="12" t="s">
        <v>134</v>
      </c>
      <c r="D19" s="2" t="s">
        <v>59</v>
      </c>
      <c r="E19" s="13" t="s">
        <v>148</v>
      </c>
      <c r="F19">
        <v>1</v>
      </c>
      <c r="G19" s="13" t="s">
        <v>136</v>
      </c>
      <c r="H19" s="15">
        <f t="shared" si="3"/>
        <v>0.4</v>
      </c>
      <c r="I19" s="15">
        <f t="shared" si="4"/>
        <v>52.400000000000006</v>
      </c>
      <c r="J19" s="15">
        <f t="shared" si="0"/>
        <v>86.09320000000001</v>
      </c>
      <c r="K19" s="15">
        <f t="shared" si="5"/>
        <v>40</v>
      </c>
      <c r="L19">
        <f t="shared" si="6"/>
        <v>5240</v>
      </c>
      <c r="M19" s="17">
        <f t="shared" si="1"/>
        <v>8609.32</v>
      </c>
      <c r="O19">
        <f t="shared" si="2"/>
        <v>100</v>
      </c>
    </row>
    <row r="20" spans="1:15">
      <c r="A20" t="s">
        <v>60</v>
      </c>
      <c r="C20" s="12" t="s">
        <v>134</v>
      </c>
      <c r="D20" s="2" t="s">
        <v>62</v>
      </c>
      <c r="E20" s="13" t="s">
        <v>149</v>
      </c>
      <c r="F20">
        <v>1</v>
      </c>
      <c r="G20" s="13" t="s">
        <v>136</v>
      </c>
      <c r="H20" s="15">
        <f t="shared" si="3"/>
        <v>0.45</v>
      </c>
      <c r="I20" s="15">
        <f t="shared" si="4"/>
        <v>58.95</v>
      </c>
      <c r="J20" s="15">
        <f t="shared" si="0"/>
        <v>94.21520000000001</v>
      </c>
      <c r="K20" s="15">
        <f t="shared" si="5"/>
        <v>45</v>
      </c>
      <c r="L20">
        <f t="shared" si="6"/>
        <v>5895</v>
      </c>
      <c r="M20" s="17">
        <f t="shared" si="1"/>
        <v>9421.52</v>
      </c>
      <c r="O20">
        <f t="shared" si="2"/>
        <v>100</v>
      </c>
    </row>
    <row r="21" spans="1:15" ht="32.1">
      <c r="A21" t="s">
        <v>65</v>
      </c>
      <c r="C21" s="12" t="s">
        <v>134</v>
      </c>
      <c r="D21" s="10" t="s">
        <v>68</v>
      </c>
      <c r="E21" s="13" t="s">
        <v>150</v>
      </c>
      <c r="F21">
        <v>6</v>
      </c>
      <c r="G21" s="13" t="s">
        <v>136</v>
      </c>
      <c r="H21" s="15">
        <f t="shared" si="3"/>
        <v>0.89999999999999991</v>
      </c>
      <c r="I21" s="15">
        <f t="shared" si="4"/>
        <v>117.89999999999999</v>
      </c>
      <c r="J21" s="15">
        <f t="shared" si="0"/>
        <v>272.89919999999995</v>
      </c>
      <c r="K21" s="15">
        <f>fjöldi*E21*6</f>
        <v>90</v>
      </c>
      <c r="L21">
        <f t="shared" si="6"/>
        <v>11790</v>
      </c>
      <c r="M21" s="17">
        <f t="shared" si="1"/>
        <v>27289.919999999998</v>
      </c>
      <c r="O21">
        <f t="shared" si="2"/>
        <v>600</v>
      </c>
    </row>
    <row r="22" spans="1:15" ht="32.1">
      <c r="A22" t="s">
        <v>70</v>
      </c>
      <c r="C22" s="12" t="s">
        <v>134</v>
      </c>
      <c r="D22" s="10" t="s">
        <v>71</v>
      </c>
      <c r="E22" s="13" t="s">
        <v>151</v>
      </c>
      <c r="F22">
        <v>6</v>
      </c>
      <c r="G22" s="13" t="s">
        <v>136</v>
      </c>
      <c r="H22" s="15">
        <f t="shared" si="3"/>
        <v>1.08</v>
      </c>
      <c r="I22" s="15">
        <f t="shared" si="4"/>
        <v>141.48000000000002</v>
      </c>
      <c r="J22" s="15">
        <f t="shared" si="0"/>
        <v>302.13840000000005</v>
      </c>
      <c r="K22" s="15">
        <f>fjöldi*E22*6</f>
        <v>108</v>
      </c>
      <c r="L22">
        <f t="shared" si="6"/>
        <v>14148</v>
      </c>
      <c r="M22" s="17">
        <f t="shared" si="1"/>
        <v>30213.84</v>
      </c>
      <c r="O22">
        <f t="shared" si="2"/>
        <v>600</v>
      </c>
    </row>
    <row r="23" spans="1:15">
      <c r="A23" t="s">
        <v>72</v>
      </c>
      <c r="C23" s="12" t="s">
        <v>134</v>
      </c>
      <c r="D23" s="2"/>
      <c r="E23" s="9" t="s">
        <v>152</v>
      </c>
      <c r="F23">
        <v>1</v>
      </c>
      <c r="G23" s="13" t="s">
        <v>136</v>
      </c>
      <c r="H23" s="15">
        <f t="shared" si="3"/>
        <v>2.4900000000000002</v>
      </c>
      <c r="I23" s="15">
        <f t="shared" si="4"/>
        <v>326.19000000000005</v>
      </c>
      <c r="J23" s="15">
        <f t="shared" si="0"/>
        <v>425.59280000000001</v>
      </c>
      <c r="K23" s="15">
        <f t="shared" si="5"/>
        <v>249.00000000000003</v>
      </c>
      <c r="L23">
        <f t="shared" si="6"/>
        <v>32619.000000000004</v>
      </c>
      <c r="M23" s="17">
        <f t="shared" si="1"/>
        <v>42559.28</v>
      </c>
      <c r="O23">
        <f t="shared" si="2"/>
        <v>100</v>
      </c>
    </row>
    <row r="24" spans="1:15">
      <c r="A24" t="s">
        <v>74</v>
      </c>
      <c r="C24" s="12" t="s">
        <v>134</v>
      </c>
      <c r="D24" s="2" t="s">
        <v>75</v>
      </c>
      <c r="E24" s="13" t="s">
        <v>141</v>
      </c>
      <c r="F24">
        <v>1</v>
      </c>
      <c r="G24" s="13" t="s">
        <v>136</v>
      </c>
      <c r="H24" s="15">
        <f t="shared" si="3"/>
        <v>0.28999999999999998</v>
      </c>
      <c r="I24" s="15">
        <f t="shared" si="4"/>
        <v>37.989999999999995</v>
      </c>
      <c r="J24" s="15">
        <f t="shared" si="0"/>
        <v>68.224799999999988</v>
      </c>
      <c r="K24" s="15">
        <f t="shared" si="5"/>
        <v>28.999999999999996</v>
      </c>
      <c r="L24">
        <f t="shared" si="6"/>
        <v>3798.9999999999995</v>
      </c>
      <c r="M24" s="17">
        <f t="shared" si="1"/>
        <v>6822.48</v>
      </c>
      <c r="O24">
        <f t="shared" si="2"/>
        <v>100</v>
      </c>
    </row>
    <row r="25" spans="1:15">
      <c r="A25" t="s">
        <v>76</v>
      </c>
      <c r="C25" s="12" t="s">
        <v>134</v>
      </c>
      <c r="D25" s="2"/>
      <c r="E25" s="3"/>
      <c r="F25">
        <v>2</v>
      </c>
      <c r="G25" s="13" t="s">
        <v>136</v>
      </c>
      <c r="H25" s="15">
        <f t="shared" si="3"/>
        <v>0</v>
      </c>
      <c r="I25" s="15">
        <f t="shared" si="4"/>
        <v>0</v>
      </c>
      <c r="J25" s="15">
        <f t="shared" si="0"/>
        <v>42.234400000000001</v>
      </c>
      <c r="K25" s="15">
        <f t="shared" si="5"/>
        <v>0</v>
      </c>
      <c r="L25">
        <f t="shared" si="6"/>
        <v>0</v>
      </c>
      <c r="M25" s="17">
        <f t="shared" si="1"/>
        <v>4223.4399999999996</v>
      </c>
      <c r="O25">
        <f t="shared" si="2"/>
        <v>200</v>
      </c>
    </row>
    <row r="26" spans="1:15">
      <c r="A26" t="s">
        <v>78</v>
      </c>
      <c r="C26" s="12" t="s">
        <v>134</v>
      </c>
      <c r="D26" s="2" t="s">
        <v>80</v>
      </c>
      <c r="E26" s="13" t="s">
        <v>153</v>
      </c>
      <c r="F26">
        <v>1</v>
      </c>
      <c r="G26" s="13" t="s">
        <v>136</v>
      </c>
      <c r="H26" s="15">
        <f t="shared" si="3"/>
        <v>0.05</v>
      </c>
      <c r="I26" s="15">
        <f t="shared" si="4"/>
        <v>6.5500000000000007</v>
      </c>
      <c r="J26" s="15">
        <f t="shared" si="0"/>
        <v>29.239200000000004</v>
      </c>
      <c r="K26" s="15">
        <f t="shared" si="5"/>
        <v>5</v>
      </c>
      <c r="L26">
        <f t="shared" si="6"/>
        <v>655</v>
      </c>
      <c r="M26" s="17">
        <f t="shared" si="1"/>
        <v>2923.92</v>
      </c>
      <c r="O26">
        <f t="shared" si="2"/>
        <v>100</v>
      </c>
    </row>
    <row r="27" spans="1:15">
      <c r="A27" t="s">
        <v>81</v>
      </c>
      <c r="C27" s="12" t="s">
        <v>134</v>
      </c>
      <c r="D27" s="2" t="s">
        <v>83</v>
      </c>
      <c r="E27" s="13" t="s">
        <v>154</v>
      </c>
      <c r="F27">
        <v>2</v>
      </c>
      <c r="G27" s="13" t="s">
        <v>136</v>
      </c>
      <c r="H27" s="15">
        <f t="shared" si="3"/>
        <v>0.08</v>
      </c>
      <c r="I27" s="15">
        <f t="shared" si="4"/>
        <v>10.48</v>
      </c>
      <c r="J27" s="15">
        <f t="shared" si="0"/>
        <v>55.229600000000005</v>
      </c>
      <c r="K27" s="15">
        <f>fjöldi*E27*2</f>
        <v>8</v>
      </c>
      <c r="L27">
        <f t="shared" si="6"/>
        <v>1048</v>
      </c>
      <c r="M27" s="17">
        <f t="shared" si="1"/>
        <v>5522.96</v>
      </c>
      <c r="O27">
        <f t="shared" si="2"/>
        <v>200</v>
      </c>
    </row>
    <row r="28" spans="1:15">
      <c r="A28" t="s">
        <v>84</v>
      </c>
      <c r="C28" s="12" t="s">
        <v>134</v>
      </c>
      <c r="D28" s="2" t="s">
        <v>86</v>
      </c>
      <c r="E28" s="13" t="s">
        <v>154</v>
      </c>
      <c r="F28">
        <v>2</v>
      </c>
      <c r="G28" s="13" t="s">
        <v>136</v>
      </c>
      <c r="H28" s="15">
        <f t="shared" si="3"/>
        <v>0.08</v>
      </c>
      <c r="I28" s="15">
        <f t="shared" si="4"/>
        <v>10.48</v>
      </c>
      <c r="J28" s="15">
        <f t="shared" si="0"/>
        <v>55.229600000000005</v>
      </c>
      <c r="K28" s="15">
        <f>fjöldi*E28*2</f>
        <v>8</v>
      </c>
      <c r="L28">
        <f t="shared" si="6"/>
        <v>1048</v>
      </c>
      <c r="M28" s="17">
        <f t="shared" si="1"/>
        <v>5522.96</v>
      </c>
      <c r="O28">
        <f t="shared" si="2"/>
        <v>200</v>
      </c>
    </row>
    <row r="29" spans="1:15">
      <c r="A29" t="s">
        <v>87</v>
      </c>
      <c r="C29" s="12" t="s">
        <v>134</v>
      </c>
      <c r="D29" s="2" t="s">
        <v>89</v>
      </c>
      <c r="E29" s="13" t="s">
        <v>154</v>
      </c>
      <c r="F29">
        <v>1</v>
      </c>
      <c r="G29" s="13" t="s">
        <v>136</v>
      </c>
      <c r="H29" s="15">
        <f t="shared" si="3"/>
        <v>0.04</v>
      </c>
      <c r="I29" s="15">
        <f t="shared" si="4"/>
        <v>5.24</v>
      </c>
      <c r="J29" s="15">
        <f t="shared" si="0"/>
        <v>27.614800000000002</v>
      </c>
      <c r="K29" s="15">
        <f t="shared" si="5"/>
        <v>4</v>
      </c>
      <c r="L29">
        <f t="shared" si="6"/>
        <v>524</v>
      </c>
      <c r="M29" s="17">
        <f t="shared" si="1"/>
        <v>2761.48</v>
      </c>
      <c r="O29">
        <f t="shared" si="2"/>
        <v>100</v>
      </c>
    </row>
    <row r="30" spans="1:15">
      <c r="A30" t="s">
        <v>90</v>
      </c>
      <c r="C30" s="12" t="s">
        <v>134</v>
      </c>
      <c r="D30" s="2" t="s">
        <v>92</v>
      </c>
      <c r="E30" s="13" t="s">
        <v>154</v>
      </c>
      <c r="F30">
        <v>1</v>
      </c>
      <c r="G30" s="13" t="s">
        <v>136</v>
      </c>
      <c r="H30" s="15">
        <f t="shared" si="3"/>
        <v>0.04</v>
      </c>
      <c r="I30" s="15">
        <f t="shared" si="4"/>
        <v>5.24</v>
      </c>
      <c r="J30" s="15">
        <f t="shared" si="0"/>
        <v>27.614800000000002</v>
      </c>
      <c r="K30" s="15">
        <f t="shared" si="5"/>
        <v>4</v>
      </c>
      <c r="L30">
        <f t="shared" si="6"/>
        <v>524</v>
      </c>
      <c r="M30" s="17">
        <f t="shared" si="1"/>
        <v>2761.48</v>
      </c>
      <c r="O30">
        <f t="shared" si="2"/>
        <v>100</v>
      </c>
    </row>
    <row r="31" spans="1:15">
      <c r="A31" t="s">
        <v>93</v>
      </c>
      <c r="C31" s="12" t="s">
        <v>134</v>
      </c>
      <c r="D31" s="2"/>
      <c r="E31" s="13" t="s">
        <v>155</v>
      </c>
      <c r="F31">
        <v>2</v>
      </c>
      <c r="G31" s="13" t="s">
        <v>136</v>
      </c>
      <c r="H31" s="15">
        <f t="shared" si="3"/>
        <v>0.2</v>
      </c>
      <c r="I31" s="15">
        <f t="shared" si="4"/>
        <v>26.200000000000003</v>
      </c>
      <c r="J31" s="15">
        <f t="shared" si="0"/>
        <v>74.722400000000007</v>
      </c>
      <c r="K31" s="15">
        <f>fjöldi*E31*2</f>
        <v>20</v>
      </c>
      <c r="L31">
        <f t="shared" si="6"/>
        <v>2620</v>
      </c>
      <c r="M31" s="17">
        <f t="shared" si="1"/>
        <v>7472.24</v>
      </c>
      <c r="O31">
        <f t="shared" si="2"/>
        <v>200</v>
      </c>
    </row>
    <row r="32" spans="1:15">
      <c r="A32" t="s">
        <v>96</v>
      </c>
      <c r="C32" s="12" t="s">
        <v>134</v>
      </c>
      <c r="D32" s="2"/>
      <c r="E32" s="13" t="s">
        <v>150</v>
      </c>
      <c r="F32">
        <v>2</v>
      </c>
      <c r="G32" s="13" t="s">
        <v>136</v>
      </c>
      <c r="H32" s="15">
        <f t="shared" si="3"/>
        <v>0.3</v>
      </c>
      <c r="I32" s="15">
        <f t="shared" si="4"/>
        <v>39.299999999999997</v>
      </c>
      <c r="J32" s="15">
        <f t="shared" si="0"/>
        <v>90.966399999999993</v>
      </c>
      <c r="K32" s="15">
        <f>fjöldi*E32*2</f>
        <v>30</v>
      </c>
      <c r="L32">
        <f t="shared" si="6"/>
        <v>3930</v>
      </c>
      <c r="M32" s="17">
        <f t="shared" si="1"/>
        <v>9096.64</v>
      </c>
      <c r="O32">
        <f t="shared" si="2"/>
        <v>200</v>
      </c>
    </row>
    <row r="33" spans="1:20">
      <c r="A33" t="s">
        <v>99</v>
      </c>
      <c r="C33" s="12" t="s">
        <v>134</v>
      </c>
      <c r="D33" s="2" t="s">
        <v>101</v>
      </c>
      <c r="E33" s="13" t="s">
        <v>156</v>
      </c>
      <c r="F33">
        <v>1</v>
      </c>
      <c r="G33" s="13" t="s">
        <v>136</v>
      </c>
      <c r="H33" s="15">
        <f t="shared" si="3"/>
        <v>0.14000000000000001</v>
      </c>
      <c r="I33" s="15">
        <f t="shared" si="4"/>
        <v>18.340000000000003</v>
      </c>
      <c r="J33" s="15">
        <f t="shared" si="0"/>
        <v>43.858800000000002</v>
      </c>
      <c r="K33" s="15">
        <f t="shared" si="5"/>
        <v>14.000000000000002</v>
      </c>
      <c r="L33">
        <f t="shared" si="6"/>
        <v>1834.0000000000002</v>
      </c>
      <c r="M33" s="17">
        <f t="shared" si="1"/>
        <v>4385.88</v>
      </c>
      <c r="O33">
        <f t="shared" si="2"/>
        <v>100</v>
      </c>
    </row>
    <row r="34" spans="1:20">
      <c r="A34" t="s">
        <v>102</v>
      </c>
      <c r="C34" s="12" t="s">
        <v>134</v>
      </c>
      <c r="D34" s="2" t="s">
        <v>104</v>
      </c>
      <c r="E34" s="13" t="s">
        <v>157</v>
      </c>
      <c r="F34">
        <v>1</v>
      </c>
      <c r="G34" s="13" t="s">
        <v>136</v>
      </c>
      <c r="H34" s="15">
        <f t="shared" si="3"/>
        <v>0.48</v>
      </c>
      <c r="I34" s="15">
        <f t="shared" si="4"/>
        <v>62.879999999999995</v>
      </c>
      <c r="J34" s="15">
        <f t="shared" si="0"/>
        <v>99.088399999999993</v>
      </c>
      <c r="K34" s="15">
        <f t="shared" si="5"/>
        <v>48</v>
      </c>
      <c r="L34">
        <f t="shared" si="6"/>
        <v>6288</v>
      </c>
      <c r="M34" s="17">
        <f t="shared" si="1"/>
        <v>9908.84</v>
      </c>
      <c r="O34">
        <f t="shared" si="2"/>
        <v>100</v>
      </c>
    </row>
    <row r="35" spans="1:20">
      <c r="A35" s="11" t="s">
        <v>105</v>
      </c>
      <c r="B35" s="11"/>
      <c r="C35" s="12" t="s">
        <v>134</v>
      </c>
      <c r="D35" s="2" t="s">
        <v>107</v>
      </c>
      <c r="E35" s="13" t="s">
        <v>158</v>
      </c>
      <c r="F35">
        <v>1</v>
      </c>
      <c r="G35" s="13" t="s">
        <v>136</v>
      </c>
      <c r="H35" s="15">
        <f t="shared" si="3"/>
        <v>0.5</v>
      </c>
      <c r="I35" s="15">
        <f t="shared" si="4"/>
        <v>65.5</v>
      </c>
      <c r="J35" s="15">
        <f t="shared" si="0"/>
        <v>102.3372</v>
      </c>
      <c r="K35" s="15">
        <f t="shared" si="5"/>
        <v>50</v>
      </c>
      <c r="L35">
        <f t="shared" si="6"/>
        <v>6550</v>
      </c>
      <c r="M35" s="17">
        <f t="shared" si="1"/>
        <v>10233.719999999999</v>
      </c>
      <c r="O35">
        <f t="shared" si="2"/>
        <v>100</v>
      </c>
    </row>
    <row r="36" spans="1:20">
      <c r="I36" s="15">
        <f>SUM(I2:I35)</f>
        <v>8976.7119999999959</v>
      </c>
      <c r="L36">
        <f>SUM(L2:L35)</f>
        <v>897671.20000000007</v>
      </c>
      <c r="O36">
        <f>SUM(O2:O35)</f>
        <v>5000</v>
      </c>
    </row>
    <row r="37" spans="1:20">
      <c r="I37" s="12" t="s">
        <v>159</v>
      </c>
      <c r="J37" s="15">
        <f>SUM(J2:J35)</f>
        <v>12186.98288</v>
      </c>
      <c r="L37" s="12" t="s">
        <v>160</v>
      </c>
      <c r="M37" s="17">
        <f>SUM(M2:M35)</f>
        <v>1218698.2879999997</v>
      </c>
    </row>
    <row r="40" spans="1:20">
      <c r="I40" s="12" t="s">
        <v>161</v>
      </c>
    </row>
    <row r="42" spans="1:20">
      <c r="I42" s="12" t="s">
        <v>162</v>
      </c>
      <c r="J42">
        <f>(J37*80)/60</f>
        <v>16249.310506666665</v>
      </c>
    </row>
    <row r="43" spans="1:20">
      <c r="I43" s="12" t="s">
        <v>163</v>
      </c>
      <c r="J43">
        <f>(J37*80)/70</f>
        <v>13927.980434285713</v>
      </c>
      <c r="K43" s="16" t="s">
        <v>161</v>
      </c>
      <c r="L43" s="12" t="s">
        <v>161</v>
      </c>
      <c r="M43" s="12" t="s">
        <v>161</v>
      </c>
      <c r="O43" s="12" t="s">
        <v>161</v>
      </c>
      <c r="P43" s="12" t="s">
        <v>161</v>
      </c>
      <c r="S43" s="12" t="s">
        <v>161</v>
      </c>
      <c r="T43" s="12" t="s">
        <v>161</v>
      </c>
    </row>
    <row r="44" spans="1:20">
      <c r="I44" s="12" t="s">
        <v>164</v>
      </c>
      <c r="J44">
        <f>(J37*90)/60</f>
        <v>18280.474319999998</v>
      </c>
      <c r="K44" s="12" t="s">
        <v>161</v>
      </c>
      <c r="L44" s="12" t="s">
        <v>161</v>
      </c>
      <c r="M44" s="12" t="s">
        <v>161</v>
      </c>
      <c r="O44" s="12" t="s">
        <v>161</v>
      </c>
      <c r="P44" s="12" t="s">
        <v>161</v>
      </c>
      <c r="S44" s="12" t="s">
        <v>161</v>
      </c>
      <c r="T44" s="12" t="s">
        <v>161</v>
      </c>
    </row>
    <row r="45" spans="1:20">
      <c r="I45" s="12" t="s">
        <v>165</v>
      </c>
      <c r="J45">
        <f>(J37*90)/70</f>
        <v>15668.977988571427</v>
      </c>
      <c r="M45" s="12" t="s">
        <v>161</v>
      </c>
    </row>
    <row r="46" spans="1:20">
      <c r="I46" s="12" t="s">
        <v>166</v>
      </c>
      <c r="J46">
        <f>(J37*90)/80</f>
        <v>13710.355739999999</v>
      </c>
    </row>
    <row r="47" spans="1:20">
      <c r="Q47" s="12" t="s">
        <v>161</v>
      </c>
      <c r="S47" s="12" t="s">
        <v>161</v>
      </c>
    </row>
    <row r="48" spans="1:20">
      <c r="Q48" s="12" t="s">
        <v>161</v>
      </c>
      <c r="S48" s="12" t="s">
        <v>161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2025-03-06T10:16:00Z</dcterms:created>
  <dcterms:modified xsi:type="dcterms:W3CDTF">2026-06-09T15:26:00Z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8DAE7963B09B4048A620BE395186F29C_13</vt:lpwstr>
  </property>
  <property fmtid="{D5CDD505-2E9C-101B-9397-08002B2CF9AE}" pid="3" name="KSOProductBuildVer">
    <vt:lpwstr>2052-12.1.0.20784</vt:lpwstr>
  </property>
</Properties>
</file>